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08" yWindow="36" windowWidth="16212" windowHeight="12504" tabRatio="798"/>
  </bookViews>
  <sheets>
    <sheet name="D60 Vivid" sheetId="112" r:id="rId1"/>
    <sheet name="LVN " sheetId="103" r:id="rId2"/>
    <sheet name="LN" sheetId="113" r:id="rId3"/>
    <sheet name="LM" sheetId="105" r:id="rId4"/>
    <sheet name="LW" sheetId="106" r:id="rId5"/>
    <sheet name="LNO" sheetId="114" r:id="rId6"/>
    <sheet name="LMO" sheetId="107" r:id="rId7"/>
    <sheet name="LWO" sheetId="108" r:id="rId8"/>
    <sheet name="Vivid Plots" sheetId="33" state="hidden" r:id="rId9"/>
    <sheet name="Paletta Plots" sheetId="32" state="hidden" r:id="rId10"/>
    <sheet name="Lustr Plots" sheetId="31" state="hidden" r:id="rId11"/>
    <sheet name="Lenses &amp; Diffusers" sheetId="78" state="hidden" r:id="rId12"/>
    <sheet name="Vivid H40" sheetId="37" state="hidden" r:id="rId13"/>
    <sheet name="Vivid V40 " sheetId="36" state="hidden" r:id="rId14"/>
    <sheet name="Vivid H50" sheetId="38" state="hidden" r:id="rId15"/>
    <sheet name="Vivid V50" sheetId="39" state="hidden" r:id="rId16"/>
    <sheet name="Vivid H60" sheetId="40" state="hidden" r:id="rId17"/>
    <sheet name="Vivid V60" sheetId="41" state="hidden" r:id="rId18"/>
    <sheet name="Vivid H70" sheetId="42" state="hidden" r:id="rId19"/>
    <sheet name="Vivid V70" sheetId="43" state="hidden" r:id="rId20"/>
    <sheet name="Vivid H80" sheetId="44" state="hidden" r:id="rId21"/>
    <sheet name="Vivid V80" sheetId="45" state="hidden" r:id="rId22"/>
    <sheet name="Vivid V40H40" sheetId="46" state="hidden" r:id="rId23"/>
    <sheet name="Vivid V60H60" sheetId="47" state="hidden" r:id="rId24"/>
    <sheet name="Vivid H40V60" sheetId="48" state="hidden" r:id="rId25"/>
    <sheet name="Vivid H40V80" sheetId="49" state="hidden" r:id="rId26"/>
    <sheet name="Lustr H40" sheetId="50" state="hidden" r:id="rId27"/>
    <sheet name="Lustr V40" sheetId="51" state="hidden" r:id="rId28"/>
    <sheet name="Lustr H50" sheetId="52" state="hidden" r:id="rId29"/>
    <sheet name="Lustre V50" sheetId="53" state="hidden" r:id="rId30"/>
    <sheet name="Lustr H60" sheetId="54" state="hidden" r:id="rId31"/>
    <sheet name="Lustr V60" sheetId="55" state="hidden" r:id="rId32"/>
    <sheet name="Lustr H70" sheetId="56" state="hidden" r:id="rId33"/>
    <sheet name="Lustr V70" sheetId="57" state="hidden" r:id="rId34"/>
    <sheet name="Lustr H80" sheetId="58" state="hidden" r:id="rId35"/>
    <sheet name="Lustr V80" sheetId="72" state="hidden" r:id="rId36"/>
    <sheet name="Lustr V40H40" sheetId="59" state="hidden" r:id="rId37"/>
    <sheet name="Lustr V60H60" sheetId="60" state="hidden" r:id="rId38"/>
    <sheet name="Lustr H40V60" sheetId="61" state="hidden" r:id="rId39"/>
    <sheet name=" Lustr H40V80" sheetId="62" state="hidden" r:id="rId40"/>
  </sheets>
  <calcPr calcId="145621"/>
</workbook>
</file>

<file path=xl/calcChain.xml><?xml version="1.0" encoding="utf-8"?>
<calcChain xmlns="http://schemas.openxmlformats.org/spreadsheetml/2006/main">
  <c r="G10" i="108" l="1"/>
  <c r="G9" i="108"/>
  <c r="H9" i="108" s="1"/>
  <c r="G8" i="108"/>
  <c r="G10" i="107"/>
  <c r="G9" i="107"/>
  <c r="G8" i="107"/>
  <c r="G10" i="114"/>
  <c r="G9" i="114"/>
  <c r="G8" i="114"/>
  <c r="G10" i="106"/>
  <c r="G9" i="106"/>
  <c r="G8" i="106"/>
  <c r="G10" i="105"/>
  <c r="G9" i="105"/>
  <c r="H9" i="105" s="1"/>
  <c r="G8" i="105"/>
  <c r="G10" i="113"/>
  <c r="G9" i="113"/>
  <c r="G8" i="113"/>
  <c r="G9" i="103"/>
  <c r="G10" i="103"/>
  <c r="G8" i="103"/>
  <c r="E10" i="108"/>
  <c r="D10" i="108"/>
  <c r="F10" i="108" s="1"/>
  <c r="C10" i="108"/>
  <c r="F9" i="108"/>
  <c r="E8" i="108"/>
  <c r="D8" i="108"/>
  <c r="C8" i="108"/>
  <c r="E10" i="107"/>
  <c r="D10" i="107"/>
  <c r="F10" i="107" s="1"/>
  <c r="C10" i="107"/>
  <c r="H9" i="107"/>
  <c r="F9" i="107"/>
  <c r="E8" i="107"/>
  <c r="D8" i="107"/>
  <c r="C8" i="107"/>
  <c r="E10" i="114"/>
  <c r="D10" i="114"/>
  <c r="F10" i="114" s="1"/>
  <c r="C10" i="114"/>
  <c r="H9" i="114"/>
  <c r="F9" i="114"/>
  <c r="E8" i="114"/>
  <c r="D8" i="114"/>
  <c r="C8" i="114"/>
  <c r="E10" i="106"/>
  <c r="D10" i="106"/>
  <c r="F10" i="106" s="1"/>
  <c r="C10" i="106"/>
  <c r="H9" i="106"/>
  <c r="F9" i="106"/>
  <c r="E8" i="106"/>
  <c r="D8" i="106"/>
  <c r="H8" i="106" s="1"/>
  <c r="C8" i="106"/>
  <c r="E8" i="105"/>
  <c r="D8" i="105"/>
  <c r="F8" i="105" s="1"/>
  <c r="C8" i="105"/>
  <c r="E10" i="105"/>
  <c r="D10" i="105"/>
  <c r="H10" i="105" s="1"/>
  <c r="C10" i="105"/>
  <c r="E10" i="113"/>
  <c r="D10" i="113"/>
  <c r="F10" i="113" s="1"/>
  <c r="C10" i="113"/>
  <c r="E8" i="113"/>
  <c r="D8" i="113"/>
  <c r="F8" i="113" s="1"/>
  <c r="C8" i="113"/>
  <c r="E10" i="103"/>
  <c r="D10" i="103"/>
  <c r="F10" i="103" s="1"/>
  <c r="C10" i="103"/>
  <c r="E8" i="103"/>
  <c r="D8" i="103"/>
  <c r="F8" i="103" s="1"/>
  <c r="C8" i="103"/>
  <c r="F9" i="105"/>
  <c r="H9" i="113"/>
  <c r="F9" i="113"/>
  <c r="F9" i="103"/>
  <c r="H8" i="114" l="1"/>
  <c r="H8" i="107"/>
  <c r="F10" i="105"/>
  <c r="H8" i="108"/>
  <c r="F8" i="108"/>
  <c r="H10" i="108"/>
  <c r="F8" i="107"/>
  <c r="H10" i="107"/>
  <c r="F8" i="114"/>
  <c r="H10" i="114"/>
  <c r="F8" i="106"/>
  <c r="H10" i="106"/>
  <c r="H8" i="105"/>
  <c r="H10" i="113"/>
  <c r="H8" i="113"/>
  <c r="E48" i="114"/>
  <c r="D48" i="114"/>
  <c r="C48" i="114"/>
  <c r="B48" i="114"/>
  <c r="F43" i="114"/>
  <c r="F44" i="114" s="1"/>
  <c r="E43" i="114"/>
  <c r="E44" i="114" s="1"/>
  <c r="D43" i="114"/>
  <c r="D44" i="114" s="1"/>
  <c r="C43" i="114"/>
  <c r="C44" i="114" s="1"/>
  <c r="F40" i="114"/>
  <c r="E40" i="114"/>
  <c r="D40" i="114"/>
  <c r="C40" i="114"/>
  <c r="G39" i="114"/>
  <c r="G40" i="114" s="1"/>
  <c r="F37" i="114"/>
  <c r="F35" i="114"/>
  <c r="E33" i="114"/>
  <c r="D33" i="114"/>
  <c r="C33" i="114"/>
  <c r="E32" i="114"/>
  <c r="D32" i="114"/>
  <c r="C32" i="114"/>
  <c r="E31" i="114"/>
  <c r="D31" i="114"/>
  <c r="H31" i="114" s="1"/>
  <c r="C31" i="114"/>
  <c r="H30" i="114"/>
  <c r="F30" i="114"/>
  <c r="E29" i="114"/>
  <c r="D29" i="114"/>
  <c r="H29" i="114" s="1"/>
  <c r="C29" i="114"/>
  <c r="F22" i="114"/>
  <c r="F23" i="114" s="1"/>
  <c r="E22" i="114"/>
  <c r="E23" i="114" s="1"/>
  <c r="D22" i="114"/>
  <c r="D23" i="114" s="1"/>
  <c r="C22" i="114"/>
  <c r="C23" i="114" s="1"/>
  <c r="F19" i="114"/>
  <c r="E19" i="114"/>
  <c r="D19" i="114"/>
  <c r="C19" i="114"/>
  <c r="F16" i="114"/>
  <c r="F14" i="114"/>
  <c r="G18" i="114"/>
  <c r="G19" i="114" s="1"/>
  <c r="E27" i="113"/>
  <c r="D27" i="113"/>
  <c r="C27" i="113"/>
  <c r="B27" i="113"/>
  <c r="F22" i="113"/>
  <c r="F23" i="113" s="1"/>
  <c r="E22" i="113"/>
  <c r="E23" i="113" s="1"/>
  <c r="D22" i="113"/>
  <c r="D23" i="113" s="1"/>
  <c r="C22" i="113"/>
  <c r="C23" i="113" s="1"/>
  <c r="F19" i="113"/>
  <c r="E19" i="113"/>
  <c r="D19" i="113"/>
  <c r="C19" i="113"/>
  <c r="G18" i="113"/>
  <c r="G19" i="113" s="1"/>
  <c r="F16" i="113"/>
  <c r="F14" i="113"/>
  <c r="F29" i="114"/>
  <c r="H8" i="103"/>
  <c r="E27" i="112"/>
  <c r="D27" i="112"/>
  <c r="C27" i="112"/>
  <c r="B27" i="112"/>
  <c r="F22" i="112"/>
  <c r="F23" i="112" s="1"/>
  <c r="E22" i="112"/>
  <c r="E23" i="112" s="1"/>
  <c r="D22" i="112"/>
  <c r="D23" i="112" s="1"/>
  <c r="C22" i="112"/>
  <c r="C23" i="112" s="1"/>
  <c r="F19" i="112"/>
  <c r="E19" i="112"/>
  <c r="D19" i="112"/>
  <c r="C19" i="112"/>
  <c r="G18" i="112"/>
  <c r="G19" i="112" s="1"/>
  <c r="F16" i="112"/>
  <c r="F14" i="112"/>
  <c r="H10" i="112"/>
  <c r="H9" i="112"/>
  <c r="H8" i="112"/>
  <c r="G18" i="107"/>
  <c r="G19" i="107" s="1"/>
  <c r="E31" i="108"/>
  <c r="E33" i="108"/>
  <c r="D33" i="108"/>
  <c r="C33" i="108"/>
  <c r="D32" i="108"/>
  <c r="C32" i="108"/>
  <c r="D31" i="108"/>
  <c r="F31" i="108" s="1"/>
  <c r="C31" i="108"/>
  <c r="E29" i="108"/>
  <c r="D29" i="108"/>
  <c r="F29" i="108" s="1"/>
  <c r="C29" i="108"/>
  <c r="E33" i="107"/>
  <c r="D33" i="107"/>
  <c r="C33" i="107"/>
  <c r="E32" i="107"/>
  <c r="D32" i="107"/>
  <c r="C32" i="107"/>
  <c r="E31" i="107"/>
  <c r="D31" i="107"/>
  <c r="F31" i="107" s="1"/>
  <c r="C31" i="107"/>
  <c r="E29" i="107"/>
  <c r="D29" i="107"/>
  <c r="F29" i="107"/>
  <c r="C29" i="107"/>
  <c r="G39" i="108"/>
  <c r="G40" i="108" s="1"/>
  <c r="F43" i="108"/>
  <c r="F44" i="108" s="1"/>
  <c r="E43" i="108"/>
  <c r="E44" i="108" s="1"/>
  <c r="D43" i="108"/>
  <c r="D44" i="108" s="1"/>
  <c r="C43" i="108"/>
  <c r="C44" i="108" s="1"/>
  <c r="E48" i="108"/>
  <c r="D48" i="108"/>
  <c r="C48" i="108"/>
  <c r="B48" i="108"/>
  <c r="F40" i="108"/>
  <c r="E40" i="108"/>
  <c r="D40" i="108"/>
  <c r="C40" i="108"/>
  <c r="C42" i="108" s="1"/>
  <c r="F37" i="108"/>
  <c r="F35" i="108"/>
  <c r="C41" i="108" s="1"/>
  <c r="H30" i="108"/>
  <c r="F30" i="108"/>
  <c r="F22" i="108"/>
  <c r="F23" i="108" s="1"/>
  <c r="E22" i="108"/>
  <c r="E23" i="108" s="1"/>
  <c r="D22" i="108"/>
  <c r="D23" i="108" s="1"/>
  <c r="C22" i="108"/>
  <c r="C23" i="108" s="1"/>
  <c r="F19" i="108"/>
  <c r="E19" i="108"/>
  <c r="D19" i="108"/>
  <c r="C19" i="108"/>
  <c r="C21" i="108" s="1"/>
  <c r="F16" i="108"/>
  <c r="F14" i="108"/>
  <c r="G18" i="108"/>
  <c r="G19" i="108" s="1"/>
  <c r="G39" i="107"/>
  <c r="G40" i="107" s="1"/>
  <c r="F43" i="107"/>
  <c r="F44" i="107" s="1"/>
  <c r="E43" i="107"/>
  <c r="E44" i="107" s="1"/>
  <c r="D43" i="107"/>
  <c r="D44" i="107" s="1"/>
  <c r="C43" i="107"/>
  <c r="C44" i="107" s="1"/>
  <c r="F22" i="107"/>
  <c r="F23" i="107" s="1"/>
  <c r="E22" i="107"/>
  <c r="E23" i="107" s="1"/>
  <c r="D22" i="107"/>
  <c r="D23" i="107" s="1"/>
  <c r="C22" i="107"/>
  <c r="C23" i="107" s="1"/>
  <c r="G18" i="106"/>
  <c r="G19" i="106" s="1"/>
  <c r="F22" i="106"/>
  <c r="F23" i="106" s="1"/>
  <c r="E22" i="106"/>
  <c r="E23" i="106" s="1"/>
  <c r="D22" i="106"/>
  <c r="D23" i="106" s="1"/>
  <c r="C22" i="106"/>
  <c r="C23" i="106" s="1"/>
  <c r="G18" i="105"/>
  <c r="G19" i="105" s="1"/>
  <c r="F22" i="105"/>
  <c r="F23" i="105" s="1"/>
  <c r="E22" i="105"/>
  <c r="E23" i="105" s="1"/>
  <c r="D22" i="105"/>
  <c r="D23" i="105" s="1"/>
  <c r="C22" i="105"/>
  <c r="C23" i="105" s="1"/>
  <c r="G18" i="103"/>
  <c r="G19" i="103" s="1"/>
  <c r="F22" i="103"/>
  <c r="F23" i="103" s="1"/>
  <c r="E22" i="103"/>
  <c r="E23" i="103" s="1"/>
  <c r="D22" i="103"/>
  <c r="D23" i="103" s="1"/>
  <c r="C22" i="103"/>
  <c r="C23" i="103"/>
  <c r="F40" i="107"/>
  <c r="E40" i="107"/>
  <c r="D40" i="107"/>
  <c r="C40" i="107"/>
  <c r="F37" i="107"/>
  <c r="F35" i="107"/>
  <c r="H30" i="107"/>
  <c r="F30" i="107"/>
  <c r="E48" i="107"/>
  <c r="D48" i="107"/>
  <c r="C48" i="107"/>
  <c r="B48" i="107"/>
  <c r="F19" i="107"/>
  <c r="E19" i="107"/>
  <c r="D19" i="107"/>
  <c r="D21" i="107" s="1"/>
  <c r="C19" i="107"/>
  <c r="C21" i="107" s="1"/>
  <c r="F16" i="107"/>
  <c r="F14" i="107"/>
  <c r="E20" i="107" s="1"/>
  <c r="E27" i="106"/>
  <c r="D27" i="106"/>
  <c r="C27" i="106"/>
  <c r="B27" i="106"/>
  <c r="F19" i="106"/>
  <c r="F21" i="106" s="1"/>
  <c r="E19" i="106"/>
  <c r="D19" i="106"/>
  <c r="D21" i="106" s="1"/>
  <c r="C19" i="106"/>
  <c r="F16" i="106"/>
  <c r="F14" i="106"/>
  <c r="F20" i="106" s="1"/>
  <c r="E27" i="105"/>
  <c r="D27" i="105"/>
  <c r="C27" i="105"/>
  <c r="B27" i="105"/>
  <c r="F19" i="105"/>
  <c r="E19" i="105"/>
  <c r="D19" i="105"/>
  <c r="D21" i="105" s="1"/>
  <c r="C19" i="105"/>
  <c r="F16" i="105"/>
  <c r="F14" i="105"/>
  <c r="E27" i="103"/>
  <c r="D27" i="103"/>
  <c r="C27" i="103"/>
  <c r="B27" i="103"/>
  <c r="F19" i="103"/>
  <c r="E19" i="103"/>
  <c r="D19" i="103"/>
  <c r="C19" i="103"/>
  <c r="F16" i="103"/>
  <c r="F14" i="103"/>
  <c r="H9" i="103"/>
  <c r="K16" i="78"/>
  <c r="L16" i="78"/>
  <c r="K17" i="78"/>
  <c r="L17" i="78"/>
  <c r="K18" i="78"/>
  <c r="L18" i="78"/>
  <c r="K19" i="78"/>
  <c r="L19" i="78"/>
  <c r="L30" i="78" s="1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E26" i="72"/>
  <c r="D26" i="72"/>
  <c r="C26" i="72"/>
  <c r="B26" i="72"/>
  <c r="F36" i="72"/>
  <c r="F14" i="72"/>
  <c r="F12" i="72"/>
  <c r="C18" i="72" s="1"/>
  <c r="G9" i="72"/>
  <c r="C36" i="72"/>
  <c r="C20" i="72"/>
  <c r="C21" i="72"/>
  <c r="C17" i="72"/>
  <c r="C19" i="72" s="1"/>
  <c r="F40" i="72"/>
  <c r="F41" i="72" s="1"/>
  <c r="F37" i="72"/>
  <c r="F39" i="72" s="1"/>
  <c r="F17" i="72"/>
  <c r="F19" i="72" s="1"/>
  <c r="F18" i="72"/>
  <c r="F20" i="72"/>
  <c r="F21" i="72"/>
  <c r="F34" i="62"/>
  <c r="F32" i="62"/>
  <c r="F38" i="62" s="1"/>
  <c r="E26" i="62"/>
  <c r="D26" i="62"/>
  <c r="C26" i="62"/>
  <c r="B26" i="62"/>
  <c r="F36" i="62"/>
  <c r="F14" i="62"/>
  <c r="F12" i="62"/>
  <c r="G9" i="62"/>
  <c r="F34" i="61"/>
  <c r="F32" i="61"/>
  <c r="E38" i="61" s="1"/>
  <c r="E26" i="61"/>
  <c r="D26" i="61"/>
  <c r="C26" i="61"/>
  <c r="B26" i="61"/>
  <c r="F36" i="61"/>
  <c r="F14" i="61"/>
  <c r="F12" i="61"/>
  <c r="G9" i="61"/>
  <c r="F34" i="60"/>
  <c r="F32" i="60"/>
  <c r="E26" i="60"/>
  <c r="D26" i="60"/>
  <c r="C26" i="60"/>
  <c r="B26" i="60"/>
  <c r="F36" i="60"/>
  <c r="F14" i="60"/>
  <c r="F12" i="60"/>
  <c r="G9" i="60"/>
  <c r="F34" i="59"/>
  <c r="F32" i="59"/>
  <c r="E26" i="59"/>
  <c r="D26" i="59"/>
  <c r="C26" i="59"/>
  <c r="B26" i="59"/>
  <c r="F36" i="59"/>
  <c r="F14" i="59"/>
  <c r="F12" i="59"/>
  <c r="G9" i="59"/>
  <c r="F34" i="58"/>
  <c r="F32" i="58"/>
  <c r="C38" i="58" s="1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14" i="56"/>
  <c r="F12" i="56"/>
  <c r="G9" i="56"/>
  <c r="F34" i="55"/>
  <c r="F32" i="55"/>
  <c r="F38" i="55" s="1"/>
  <c r="E26" i="55"/>
  <c r="D26" i="55"/>
  <c r="C26" i="55"/>
  <c r="B26" i="55"/>
  <c r="F36" i="55"/>
  <c r="F14" i="55"/>
  <c r="F12" i="55"/>
  <c r="G9" i="55"/>
  <c r="F34" i="54"/>
  <c r="F32" i="54"/>
  <c r="D38" i="54" s="1"/>
  <c r="E26" i="54"/>
  <c r="D26" i="54"/>
  <c r="C26" i="54"/>
  <c r="B26" i="54"/>
  <c r="F36" i="54"/>
  <c r="F14" i="54"/>
  <c r="F12" i="54"/>
  <c r="C19" i="54" s="1"/>
  <c r="G9" i="54"/>
  <c r="F34" i="53"/>
  <c r="F32" i="53"/>
  <c r="E26" i="53"/>
  <c r="D26" i="53"/>
  <c r="C26" i="53"/>
  <c r="B26" i="53"/>
  <c r="F36" i="53"/>
  <c r="F37" i="53" s="1"/>
  <c r="F39" i="53" s="1"/>
  <c r="F14" i="53"/>
  <c r="F12" i="53"/>
  <c r="G9" i="53"/>
  <c r="F12" i="52"/>
  <c r="F34" i="52"/>
  <c r="F32" i="52"/>
  <c r="E26" i="52"/>
  <c r="D26" i="52"/>
  <c r="C26" i="52"/>
  <c r="B26" i="52"/>
  <c r="F36" i="52"/>
  <c r="F14" i="52"/>
  <c r="G9" i="52"/>
  <c r="F34" i="51"/>
  <c r="F32" i="51"/>
  <c r="F38" i="51" s="1"/>
  <c r="E26" i="51"/>
  <c r="D26" i="51"/>
  <c r="C26" i="51"/>
  <c r="B26" i="51"/>
  <c r="F36" i="51"/>
  <c r="F14" i="51"/>
  <c r="F12" i="51"/>
  <c r="G9" i="51"/>
  <c r="F34" i="50"/>
  <c r="F32" i="50"/>
  <c r="D39" i="50" s="1"/>
  <c r="E26" i="50"/>
  <c r="D26" i="50"/>
  <c r="C26" i="50"/>
  <c r="B26" i="50"/>
  <c r="F36" i="50"/>
  <c r="F14" i="50"/>
  <c r="F12" i="50"/>
  <c r="C19" i="50" s="1"/>
  <c r="G9" i="50"/>
  <c r="F34" i="49"/>
  <c r="F32" i="49"/>
  <c r="E26" i="49"/>
  <c r="D26" i="49"/>
  <c r="C26" i="49"/>
  <c r="B26" i="49"/>
  <c r="F36" i="49"/>
  <c r="F38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F38" i="47" s="1"/>
  <c r="E26" i="47"/>
  <c r="D26" i="47"/>
  <c r="C26" i="47"/>
  <c r="B26" i="47"/>
  <c r="F36" i="47"/>
  <c r="F14" i="47"/>
  <c r="F12" i="47"/>
  <c r="C18" i="47" s="1"/>
  <c r="G9" i="47"/>
  <c r="F34" i="46"/>
  <c r="F32" i="46"/>
  <c r="E26" i="46"/>
  <c r="D26" i="46"/>
  <c r="C26" i="46"/>
  <c r="B26" i="46"/>
  <c r="F36" i="46"/>
  <c r="F38" i="46" s="1"/>
  <c r="F14" i="46"/>
  <c r="F12" i="46"/>
  <c r="C18" i="46" s="1"/>
  <c r="G9" i="46"/>
  <c r="F34" i="45"/>
  <c r="F32" i="45"/>
  <c r="E26" i="45"/>
  <c r="D26" i="45"/>
  <c r="C26" i="45"/>
  <c r="B26" i="45"/>
  <c r="F36" i="45"/>
  <c r="F40" i="45" s="1"/>
  <c r="F41" i="45" s="1"/>
  <c r="F14" i="45"/>
  <c r="F12" i="45"/>
  <c r="G9" i="45"/>
  <c r="F34" i="44"/>
  <c r="F32" i="44"/>
  <c r="E26" i="44"/>
  <c r="D26" i="44"/>
  <c r="C26" i="44"/>
  <c r="B26" i="44"/>
  <c r="F36" i="44"/>
  <c r="F14" i="44"/>
  <c r="F12" i="44"/>
  <c r="G9" i="44"/>
  <c r="F34" i="43"/>
  <c r="F32" i="43"/>
  <c r="F38" i="43" s="1"/>
  <c r="E26" i="43"/>
  <c r="D26" i="43"/>
  <c r="C26" i="43"/>
  <c r="B26" i="43"/>
  <c r="F36" i="43"/>
  <c r="F14" i="43"/>
  <c r="F12" i="43"/>
  <c r="G9" i="43"/>
  <c r="F34" i="42"/>
  <c r="F32" i="42"/>
  <c r="E26" i="42"/>
  <c r="D26" i="42"/>
  <c r="C26" i="42"/>
  <c r="B26" i="42"/>
  <c r="F36" i="42"/>
  <c r="F14" i="42"/>
  <c r="F12" i="42"/>
  <c r="G9" i="42"/>
  <c r="F34" i="41"/>
  <c r="F32" i="41"/>
  <c r="E26" i="41"/>
  <c r="D26" i="41"/>
  <c r="C26" i="41"/>
  <c r="B26" i="41"/>
  <c r="F36" i="41"/>
  <c r="F14" i="41"/>
  <c r="F12" i="41"/>
  <c r="E18" i="41" s="1"/>
  <c r="G9" i="41"/>
  <c r="A44" i="40"/>
  <c r="F34" i="40"/>
  <c r="F32" i="40"/>
  <c r="F38" i="40" s="1"/>
  <c r="E26" i="40"/>
  <c r="D26" i="40"/>
  <c r="C26" i="40"/>
  <c r="B26" i="40"/>
  <c r="F36" i="40"/>
  <c r="F14" i="40"/>
  <c r="F12" i="40"/>
  <c r="F18" i="40" s="1"/>
  <c r="G9" i="40"/>
  <c r="F34" i="39"/>
  <c r="F32" i="39"/>
  <c r="F38" i="39" s="1"/>
  <c r="E26" i="39"/>
  <c r="D26" i="39"/>
  <c r="C26" i="39"/>
  <c r="B26" i="39"/>
  <c r="F36" i="39"/>
  <c r="F37" i="39"/>
  <c r="F14" i="39"/>
  <c r="F12" i="39"/>
  <c r="E18" i="39" s="1"/>
  <c r="G9" i="39"/>
  <c r="F34" i="38"/>
  <c r="F32" i="38"/>
  <c r="E26" i="38"/>
  <c r="D26" i="38"/>
  <c r="C26" i="38"/>
  <c r="B26" i="38"/>
  <c r="F36" i="38"/>
  <c r="F38" i="38" s="1"/>
  <c r="F14" i="38"/>
  <c r="F12" i="38"/>
  <c r="G9" i="38"/>
  <c r="F34" i="37"/>
  <c r="F32" i="37"/>
  <c r="D38" i="37" s="1"/>
  <c r="E26" i="37"/>
  <c r="D26" i="37"/>
  <c r="C26" i="37"/>
  <c r="B26" i="37"/>
  <c r="F14" i="37"/>
  <c r="F12" i="37"/>
  <c r="C18" i="37" s="1"/>
  <c r="G9" i="37"/>
  <c r="F34" i="36"/>
  <c r="F32" i="36"/>
  <c r="E38" i="36" s="1"/>
  <c r="E26" i="36"/>
  <c r="D26" i="36"/>
  <c r="C26" i="36"/>
  <c r="B26" i="36"/>
  <c r="F20" i="36"/>
  <c r="F21" i="36" s="1"/>
  <c r="F14" i="36"/>
  <c r="F12" i="36"/>
  <c r="C36" i="36"/>
  <c r="C37" i="36" s="1"/>
  <c r="C39" i="36" s="1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C20" i="36"/>
  <c r="C21" i="36" s="1"/>
  <c r="C17" i="36"/>
  <c r="C19" i="36" s="1"/>
  <c r="F17" i="36"/>
  <c r="F19" i="36" s="1"/>
  <c r="C36" i="41"/>
  <c r="C38" i="41" s="1"/>
  <c r="C20" i="41"/>
  <c r="C21" i="41" s="1"/>
  <c r="C17" i="41"/>
  <c r="C19" i="41" s="1"/>
  <c r="F17" i="41"/>
  <c r="F20" i="41"/>
  <c r="F21" i="41" s="1"/>
  <c r="C36" i="40"/>
  <c r="C40" i="40" s="1"/>
  <c r="C41" i="40" s="1"/>
  <c r="C20" i="40"/>
  <c r="C21" i="40" s="1"/>
  <c r="C18" i="40"/>
  <c r="C17" i="40"/>
  <c r="C19" i="40" s="1"/>
  <c r="F40" i="40"/>
  <c r="F41" i="40" s="1"/>
  <c r="F37" i="40"/>
  <c r="F17" i="40"/>
  <c r="F19" i="40" s="1"/>
  <c r="F20" i="40"/>
  <c r="F21" i="40" s="1"/>
  <c r="C36" i="39"/>
  <c r="C20" i="39"/>
  <c r="C21" i="39" s="1"/>
  <c r="C17" i="39"/>
  <c r="F40" i="39"/>
  <c r="F41" i="39"/>
  <c r="F17" i="39"/>
  <c r="F18" i="39"/>
  <c r="F20" i="39"/>
  <c r="F21" i="39" s="1"/>
  <c r="C36" i="38"/>
  <c r="C40" i="38" s="1"/>
  <c r="C41" i="38" s="1"/>
  <c r="C20" i="38"/>
  <c r="C21" i="38" s="1"/>
  <c r="C17" i="38"/>
  <c r="F17" i="38"/>
  <c r="F19" i="38" s="1"/>
  <c r="F20" i="38"/>
  <c r="F21" i="38" s="1"/>
  <c r="C20" i="37"/>
  <c r="C21" i="37" s="1"/>
  <c r="C17" i="37"/>
  <c r="F40" i="37"/>
  <c r="F41" i="37" s="1"/>
  <c r="F38" i="37"/>
  <c r="F37" i="37"/>
  <c r="F39" i="37"/>
  <c r="F17" i="37"/>
  <c r="F20" i="37"/>
  <c r="F21" i="37" s="1"/>
  <c r="D36" i="41"/>
  <c r="D20" i="41"/>
  <c r="D21" i="41" s="1"/>
  <c r="D17" i="41"/>
  <c r="D36" i="40"/>
  <c r="D38" i="40" s="1"/>
  <c r="D37" i="40"/>
  <c r="D39" i="40" s="1"/>
  <c r="D40" i="40"/>
  <c r="D41" i="40" s="1"/>
  <c r="D20" i="40"/>
  <c r="D21" i="40" s="1"/>
  <c r="D18" i="40"/>
  <c r="D17" i="40"/>
  <c r="D19" i="40"/>
  <c r="D36" i="39"/>
  <c r="D37" i="39" s="1"/>
  <c r="D20" i="39"/>
  <c r="D21" i="39"/>
  <c r="D18" i="39"/>
  <c r="D17" i="39"/>
  <c r="C40" i="39"/>
  <c r="C41" i="39" s="1"/>
  <c r="C37" i="39"/>
  <c r="D36" i="38"/>
  <c r="D40" i="38" s="1"/>
  <c r="D41" i="38" s="1"/>
  <c r="D20" i="38"/>
  <c r="D21" i="38" s="1"/>
  <c r="D18" i="38"/>
  <c r="D17" i="38"/>
  <c r="D19" i="38"/>
  <c r="D20" i="37"/>
  <c r="D21" i="37" s="1"/>
  <c r="D17" i="37"/>
  <c r="C40" i="37"/>
  <c r="C41" i="37"/>
  <c r="C38" i="37"/>
  <c r="C37" i="37"/>
  <c r="C39" i="37" s="1"/>
  <c r="E36" i="41"/>
  <c r="E20" i="41"/>
  <c r="E21" i="41" s="1"/>
  <c r="E17" i="41"/>
  <c r="E19" i="41"/>
  <c r="E36" i="40"/>
  <c r="E37" i="40"/>
  <c r="E20" i="40"/>
  <c r="E21" i="40"/>
  <c r="E18" i="40"/>
  <c r="E17" i="40"/>
  <c r="E19" i="40" s="1"/>
  <c r="E36" i="39"/>
  <c r="E20" i="39"/>
  <c r="E21" i="39" s="1"/>
  <c r="E17" i="39"/>
  <c r="E36" i="38"/>
  <c r="E40" i="38" s="1"/>
  <c r="E41" i="38" s="1"/>
  <c r="E20" i="38"/>
  <c r="E21" i="38"/>
  <c r="E17" i="38"/>
  <c r="D40" i="37"/>
  <c r="D41" i="37" s="1"/>
  <c r="D37" i="37"/>
  <c r="D39" i="37"/>
  <c r="E20" i="37"/>
  <c r="E21" i="37"/>
  <c r="E17" i="37"/>
  <c r="E40" i="41"/>
  <c r="E41" i="41" s="1"/>
  <c r="E40" i="37"/>
  <c r="E41" i="37" s="1"/>
  <c r="E38" i="37"/>
  <c r="E37" i="37"/>
  <c r="E39" i="37" s="1"/>
  <c r="C36" i="45"/>
  <c r="C37" i="45" s="1"/>
  <c r="C39" i="45" s="1"/>
  <c r="C20" i="45"/>
  <c r="C21" i="45" s="1"/>
  <c r="C17" i="45"/>
  <c r="F38" i="45"/>
  <c r="F17" i="45"/>
  <c r="F20" i="45"/>
  <c r="F21" i="45" s="1"/>
  <c r="F17" i="44"/>
  <c r="F19" i="44" s="1"/>
  <c r="F18" i="44"/>
  <c r="F20" i="44"/>
  <c r="F21" i="44"/>
  <c r="C36" i="43"/>
  <c r="C20" i="43"/>
  <c r="C21" i="43" s="1"/>
  <c r="C17" i="43"/>
  <c r="F40" i="43"/>
  <c r="F41" i="43" s="1"/>
  <c r="F37" i="43"/>
  <c r="F17" i="43"/>
  <c r="F20" i="43"/>
  <c r="F21" i="43"/>
  <c r="C36" i="42"/>
  <c r="C37" i="42"/>
  <c r="C39" i="42" s="1"/>
  <c r="C20" i="42"/>
  <c r="C21" i="42"/>
  <c r="C17" i="42"/>
  <c r="F17" i="42"/>
  <c r="F20" i="42"/>
  <c r="F21" i="42" s="1"/>
  <c r="D36" i="45"/>
  <c r="D37" i="45" s="1"/>
  <c r="D39" i="45" s="1"/>
  <c r="D20" i="45"/>
  <c r="D21" i="45" s="1"/>
  <c r="D17" i="45"/>
  <c r="D19" i="45" s="1"/>
  <c r="D36" i="43"/>
  <c r="D37" i="43" s="1"/>
  <c r="D20" i="43"/>
  <c r="D21" i="43" s="1"/>
  <c r="D17" i="43"/>
  <c r="D19" i="43" s="1"/>
  <c r="C40" i="42"/>
  <c r="C41" i="42" s="1"/>
  <c r="C38" i="42"/>
  <c r="D36" i="42"/>
  <c r="D38" i="42" s="1"/>
  <c r="D20" i="42"/>
  <c r="D21" i="42" s="1"/>
  <c r="D17" i="42"/>
  <c r="E36" i="45"/>
  <c r="E37" i="45" s="1"/>
  <c r="E39" i="45" s="1"/>
  <c r="E20" i="45"/>
  <c r="E21" i="45" s="1"/>
  <c r="E18" i="45"/>
  <c r="E17" i="45"/>
  <c r="D40" i="43"/>
  <c r="D41" i="43" s="1"/>
  <c r="E36" i="43"/>
  <c r="E20" i="43"/>
  <c r="E21" i="43" s="1"/>
  <c r="E17" i="43"/>
  <c r="E36" i="42"/>
  <c r="E20" i="42"/>
  <c r="E21" i="42" s="1"/>
  <c r="E17" i="42"/>
  <c r="E19" i="42" s="1"/>
  <c r="E38" i="45"/>
  <c r="E40" i="43"/>
  <c r="E41" i="43" s="1"/>
  <c r="E40" i="42"/>
  <c r="E41" i="42"/>
  <c r="E38" i="42"/>
  <c r="E37" i="42"/>
  <c r="E39" i="42" s="1"/>
  <c r="C36" i="49"/>
  <c r="C20" i="49"/>
  <c r="C21" i="49"/>
  <c r="C18" i="49"/>
  <c r="C17" i="49"/>
  <c r="C19" i="49" s="1"/>
  <c r="F37" i="49"/>
  <c r="F39" i="49" s="1"/>
  <c r="F17" i="49"/>
  <c r="F19" i="49"/>
  <c r="F18" i="49"/>
  <c r="F20" i="49"/>
  <c r="F21" i="49" s="1"/>
  <c r="C36" i="48"/>
  <c r="C20" i="48"/>
  <c r="C21" i="48"/>
  <c r="C18" i="48"/>
  <c r="C17" i="48"/>
  <c r="C19" i="48" s="1"/>
  <c r="F40" i="48"/>
  <c r="F41" i="48" s="1"/>
  <c r="F38" i="48"/>
  <c r="F37" i="48"/>
  <c r="F39" i="48" s="1"/>
  <c r="F17" i="48"/>
  <c r="F19" i="48" s="1"/>
  <c r="F18" i="48"/>
  <c r="F20" i="48"/>
  <c r="F21" i="48" s="1"/>
  <c r="C36" i="47"/>
  <c r="C20" i="47"/>
  <c r="C21" i="47"/>
  <c r="C17" i="47"/>
  <c r="F40" i="47"/>
  <c r="F41" i="47" s="1"/>
  <c r="F37" i="47"/>
  <c r="F17" i="47"/>
  <c r="F19" i="47" s="1"/>
  <c r="F20" i="47"/>
  <c r="F21" i="47" s="1"/>
  <c r="C36" i="46"/>
  <c r="C37" i="46" s="1"/>
  <c r="C39" i="46" s="1"/>
  <c r="C20" i="46"/>
  <c r="C21" i="46" s="1"/>
  <c r="C17" i="46"/>
  <c r="F17" i="46"/>
  <c r="F18" i="46"/>
  <c r="F20" i="46"/>
  <c r="F21" i="46" s="1"/>
  <c r="D36" i="49"/>
  <c r="D20" i="49"/>
  <c r="D21" i="49" s="1"/>
  <c r="D18" i="49"/>
  <c r="D17" i="49"/>
  <c r="D19" i="49" s="1"/>
  <c r="C40" i="49"/>
  <c r="C41" i="49" s="1"/>
  <c r="C37" i="49"/>
  <c r="C39" i="49" s="1"/>
  <c r="D36" i="48"/>
  <c r="D38" i="48" s="1"/>
  <c r="D20" i="48"/>
  <c r="D21" i="48" s="1"/>
  <c r="D18" i="48"/>
  <c r="D17" i="48"/>
  <c r="D19" i="48"/>
  <c r="C40" i="48"/>
  <c r="C41" i="48"/>
  <c r="C38" i="48"/>
  <c r="C37" i="48"/>
  <c r="C39" i="48" s="1"/>
  <c r="D36" i="47"/>
  <c r="D20" i="47"/>
  <c r="D21" i="47" s="1"/>
  <c r="D17" i="47"/>
  <c r="C40" i="46"/>
  <c r="C41" i="46" s="1"/>
  <c r="C38" i="46"/>
  <c r="D36" i="46"/>
  <c r="D40" i="46" s="1"/>
  <c r="D41" i="46" s="1"/>
  <c r="D20" i="46"/>
  <c r="D21" i="46"/>
  <c r="D17" i="46"/>
  <c r="D40" i="49"/>
  <c r="D41" i="49" s="1"/>
  <c r="D37" i="49"/>
  <c r="D39" i="49" s="1"/>
  <c r="E36" i="49"/>
  <c r="E20" i="49"/>
  <c r="E21" i="49" s="1"/>
  <c r="E18" i="49"/>
  <c r="E17" i="49"/>
  <c r="E19" i="49"/>
  <c r="E36" i="48"/>
  <c r="E38" i="48" s="1"/>
  <c r="E20" i="48"/>
  <c r="E21" i="48" s="1"/>
  <c r="E18" i="48"/>
  <c r="E17" i="48"/>
  <c r="E19" i="48"/>
  <c r="D40" i="47"/>
  <c r="D41" i="47" s="1"/>
  <c r="D37" i="47"/>
  <c r="E36" i="47"/>
  <c r="E20" i="47"/>
  <c r="E21" i="47" s="1"/>
  <c r="E17" i="47"/>
  <c r="E36" i="46"/>
  <c r="E20" i="46"/>
  <c r="E21" i="46" s="1"/>
  <c r="E17" i="46"/>
  <c r="E37" i="49"/>
  <c r="E39" i="49" s="1"/>
  <c r="E37" i="47"/>
  <c r="E38" i="46"/>
  <c r="C36" i="53"/>
  <c r="C20" i="53"/>
  <c r="C21" i="53" s="1"/>
  <c r="C18" i="53"/>
  <c r="C17" i="53"/>
  <c r="C19" i="53" s="1"/>
  <c r="F17" i="53"/>
  <c r="F19" i="53" s="1"/>
  <c r="F18" i="53"/>
  <c r="F20" i="53"/>
  <c r="F21" i="53" s="1"/>
  <c r="F17" i="52"/>
  <c r="F19" i="52" s="1"/>
  <c r="F18" i="52"/>
  <c r="F20" i="52"/>
  <c r="F21" i="52" s="1"/>
  <c r="C36" i="51"/>
  <c r="C20" i="51"/>
  <c r="C21" i="51" s="1"/>
  <c r="C18" i="51"/>
  <c r="C17" i="51"/>
  <c r="C19" i="51"/>
  <c r="F40" i="51"/>
  <c r="F41" i="51"/>
  <c r="F37" i="51"/>
  <c r="F39" i="51" s="1"/>
  <c r="F17" i="51"/>
  <c r="F19" i="51"/>
  <c r="F18" i="51"/>
  <c r="F20" i="51"/>
  <c r="F21" i="51" s="1"/>
  <c r="C36" i="50"/>
  <c r="C37" i="50" s="1"/>
  <c r="C39" i="50" s="1"/>
  <c r="C20" i="50"/>
  <c r="C21" i="50" s="1"/>
  <c r="C17" i="50"/>
  <c r="F40" i="50"/>
  <c r="F41" i="50" s="1"/>
  <c r="F37" i="50"/>
  <c r="F17" i="50"/>
  <c r="F20" i="50"/>
  <c r="F21" i="50"/>
  <c r="D36" i="53"/>
  <c r="D20" i="53"/>
  <c r="D21" i="53" s="1"/>
  <c r="D18" i="53"/>
  <c r="D17" i="53"/>
  <c r="D19" i="53" s="1"/>
  <c r="C40" i="53"/>
  <c r="C41" i="53" s="1"/>
  <c r="C38" i="53"/>
  <c r="C37" i="53"/>
  <c r="C39" i="53" s="1"/>
  <c r="D36" i="51"/>
  <c r="D20" i="51"/>
  <c r="D21" i="51" s="1"/>
  <c r="D18" i="51"/>
  <c r="D17" i="51"/>
  <c r="D19" i="51" s="1"/>
  <c r="C40" i="51"/>
  <c r="C41" i="51" s="1"/>
  <c r="C37" i="51"/>
  <c r="C39" i="51" s="1"/>
  <c r="D36" i="50"/>
  <c r="D37" i="50" s="1"/>
  <c r="D20" i="50"/>
  <c r="D21" i="50" s="1"/>
  <c r="D17" i="50"/>
  <c r="C40" i="50"/>
  <c r="C41" i="50"/>
  <c r="E36" i="53"/>
  <c r="E20" i="53"/>
  <c r="E21" i="53" s="1"/>
  <c r="E18" i="53"/>
  <c r="E17" i="53"/>
  <c r="E19" i="53" s="1"/>
  <c r="E36" i="51"/>
  <c r="E20" i="51"/>
  <c r="E21" i="51" s="1"/>
  <c r="E18" i="51"/>
  <c r="E17" i="51"/>
  <c r="E19" i="51"/>
  <c r="E36" i="50"/>
  <c r="E20" i="50"/>
  <c r="E21" i="50"/>
  <c r="E17" i="50"/>
  <c r="E37" i="50"/>
  <c r="E39" i="50" s="1"/>
  <c r="D36" i="72"/>
  <c r="D40" i="72" s="1"/>
  <c r="D20" i="72"/>
  <c r="D21" i="72" s="1"/>
  <c r="D18" i="72"/>
  <c r="D17" i="72"/>
  <c r="D19" i="72" s="1"/>
  <c r="C40" i="72"/>
  <c r="C41" i="72" s="1"/>
  <c r="C37" i="72"/>
  <c r="C36" i="62"/>
  <c r="C40" i="62" s="1"/>
  <c r="C41" i="62" s="1"/>
  <c r="C37" i="62"/>
  <c r="C39" i="62" s="1"/>
  <c r="C20" i="62"/>
  <c r="C21" i="62" s="1"/>
  <c r="C17" i="62"/>
  <c r="F40" i="62"/>
  <c r="F41" i="62" s="1"/>
  <c r="F37" i="62"/>
  <c r="F17" i="62"/>
  <c r="F20" i="62"/>
  <c r="F21" i="62" s="1"/>
  <c r="C36" i="61"/>
  <c r="C20" i="61"/>
  <c r="C21" i="61" s="1"/>
  <c r="C18" i="61"/>
  <c r="C17" i="61"/>
  <c r="C19" i="61"/>
  <c r="F17" i="61"/>
  <c r="F19" i="61" s="1"/>
  <c r="F18" i="61"/>
  <c r="F20" i="61"/>
  <c r="F21" i="61" s="1"/>
  <c r="C36" i="60"/>
  <c r="C40" i="60" s="1"/>
  <c r="C20" i="60"/>
  <c r="C21" i="60" s="1"/>
  <c r="C18" i="60"/>
  <c r="C17" i="60"/>
  <c r="C19" i="60"/>
  <c r="F40" i="60"/>
  <c r="F41" i="60"/>
  <c r="F38" i="60"/>
  <c r="F37" i="60"/>
  <c r="F39" i="60" s="1"/>
  <c r="F17" i="60"/>
  <c r="F19" i="60" s="1"/>
  <c r="F18" i="60"/>
  <c r="F20" i="60"/>
  <c r="F21" i="60"/>
  <c r="C36" i="59"/>
  <c r="C37" i="59" s="1"/>
  <c r="C20" i="59"/>
  <c r="C21" i="59" s="1"/>
  <c r="C18" i="59"/>
  <c r="C17" i="59"/>
  <c r="C19" i="59" s="1"/>
  <c r="F40" i="59"/>
  <c r="F41" i="59" s="1"/>
  <c r="F37" i="59"/>
  <c r="F17" i="59"/>
  <c r="F19" i="59" s="1"/>
  <c r="F18" i="59"/>
  <c r="F20" i="59"/>
  <c r="F21" i="59"/>
  <c r="C36" i="58"/>
  <c r="C20" i="58"/>
  <c r="C21" i="58" s="1"/>
  <c r="C17" i="58"/>
  <c r="F40" i="58"/>
  <c r="F41" i="58" s="1"/>
  <c r="F37" i="58"/>
  <c r="F17" i="58"/>
  <c r="F19" i="58" s="1"/>
  <c r="F20" i="58"/>
  <c r="F21" i="58" s="1"/>
  <c r="C36" i="57"/>
  <c r="C20" i="57"/>
  <c r="C21" i="57" s="1"/>
  <c r="C18" i="57"/>
  <c r="C17" i="57"/>
  <c r="C19" i="57"/>
  <c r="F17" i="57"/>
  <c r="F19" i="57" s="1"/>
  <c r="F18" i="57"/>
  <c r="F20" i="57"/>
  <c r="F21" i="57" s="1"/>
  <c r="C36" i="56"/>
  <c r="C20" i="56"/>
  <c r="C21" i="56" s="1"/>
  <c r="C18" i="56"/>
  <c r="C17" i="56"/>
  <c r="C19" i="56"/>
  <c r="F40" i="56"/>
  <c r="F41" i="56"/>
  <c r="F38" i="56"/>
  <c r="F37" i="56"/>
  <c r="F39" i="56" s="1"/>
  <c r="F17" i="56"/>
  <c r="F19" i="56" s="1"/>
  <c r="F18" i="56"/>
  <c r="F20" i="56"/>
  <c r="F21" i="56"/>
  <c r="C36" i="55"/>
  <c r="C20" i="55"/>
  <c r="C21" i="55" s="1"/>
  <c r="C18" i="55"/>
  <c r="C17" i="55"/>
  <c r="C19" i="55" s="1"/>
  <c r="F40" i="55"/>
  <c r="F41" i="55" s="1"/>
  <c r="F37" i="55"/>
  <c r="F39" i="55" s="1"/>
  <c r="F17" i="55"/>
  <c r="F19" i="55" s="1"/>
  <c r="F18" i="55"/>
  <c r="F20" i="55"/>
  <c r="F21" i="55"/>
  <c r="C36" i="54"/>
  <c r="C20" i="54"/>
  <c r="C21" i="54" s="1"/>
  <c r="C17" i="54"/>
  <c r="F40" i="54"/>
  <c r="F41" i="54" s="1"/>
  <c r="F37" i="54"/>
  <c r="F17" i="54"/>
  <c r="F20" i="54"/>
  <c r="F21" i="54"/>
  <c r="E36" i="72"/>
  <c r="E37" i="72" s="1"/>
  <c r="E20" i="72"/>
  <c r="E21" i="72" s="1"/>
  <c r="E18" i="72"/>
  <c r="E17" i="72"/>
  <c r="E19" i="72"/>
  <c r="D41" i="72"/>
  <c r="D37" i="72"/>
  <c r="D36" i="62"/>
  <c r="D20" i="62"/>
  <c r="D21" i="62"/>
  <c r="D17" i="62"/>
  <c r="D36" i="61"/>
  <c r="D20" i="61"/>
  <c r="D21" i="61" s="1"/>
  <c r="D18" i="61"/>
  <c r="D17" i="61"/>
  <c r="D19" i="61" s="1"/>
  <c r="C40" i="61"/>
  <c r="C41" i="61" s="1"/>
  <c r="C37" i="61"/>
  <c r="C39" i="61" s="1"/>
  <c r="D36" i="60"/>
  <c r="D40" i="60" s="1"/>
  <c r="D41" i="60" s="1"/>
  <c r="D20" i="60"/>
  <c r="D21" i="60" s="1"/>
  <c r="D18" i="60"/>
  <c r="D17" i="60"/>
  <c r="D19" i="60"/>
  <c r="C41" i="60"/>
  <c r="C38" i="60"/>
  <c r="D36" i="59"/>
  <c r="D40" i="59" s="1"/>
  <c r="D41" i="59" s="1"/>
  <c r="D20" i="59"/>
  <c r="D21" i="59" s="1"/>
  <c r="D18" i="59"/>
  <c r="D17" i="59"/>
  <c r="D19" i="59" s="1"/>
  <c r="C40" i="59"/>
  <c r="C41" i="59"/>
  <c r="C38" i="59"/>
  <c r="D36" i="58"/>
  <c r="D20" i="58"/>
  <c r="D21" i="58" s="1"/>
  <c r="D18" i="58"/>
  <c r="D17" i="58"/>
  <c r="D19" i="58" s="1"/>
  <c r="C40" i="58"/>
  <c r="C41" i="58" s="1"/>
  <c r="C37" i="58"/>
  <c r="D36" i="57"/>
  <c r="D20" i="57"/>
  <c r="D21" i="57" s="1"/>
  <c r="D18" i="57"/>
  <c r="D17" i="57"/>
  <c r="D19" i="57"/>
  <c r="D36" i="56"/>
  <c r="D40" i="56" s="1"/>
  <c r="D41" i="56" s="1"/>
  <c r="D20" i="56"/>
  <c r="D21" i="56"/>
  <c r="D18" i="56"/>
  <c r="D17" i="56"/>
  <c r="D19" i="56" s="1"/>
  <c r="C38" i="56"/>
  <c r="D36" i="55"/>
  <c r="D40" i="55" s="1"/>
  <c r="D41" i="55" s="1"/>
  <c r="D20" i="55"/>
  <c r="D21" i="55" s="1"/>
  <c r="D18" i="55"/>
  <c r="D17" i="55"/>
  <c r="D19" i="55" s="1"/>
  <c r="C40" i="54"/>
  <c r="C41" i="54" s="1"/>
  <c r="C37" i="54"/>
  <c r="D36" i="54"/>
  <c r="D37" i="54"/>
  <c r="D20" i="54"/>
  <c r="D21" i="54" s="1"/>
  <c r="D17" i="54"/>
  <c r="E39" i="72"/>
  <c r="E36" i="62"/>
  <c r="E38" i="62" s="1"/>
  <c r="E20" i="62"/>
  <c r="E21" i="62"/>
  <c r="E17" i="62"/>
  <c r="E36" i="61"/>
  <c r="E20" i="61"/>
  <c r="E21" i="61" s="1"/>
  <c r="E18" i="61"/>
  <c r="E17" i="61"/>
  <c r="E19" i="61" s="1"/>
  <c r="E36" i="60"/>
  <c r="E40" i="60" s="1"/>
  <c r="E41" i="60" s="1"/>
  <c r="E20" i="60"/>
  <c r="E21" i="60" s="1"/>
  <c r="E18" i="60"/>
  <c r="E17" i="60"/>
  <c r="E19" i="60"/>
  <c r="D38" i="60"/>
  <c r="D37" i="60"/>
  <c r="D39" i="60" s="1"/>
  <c r="D37" i="59"/>
  <c r="D39" i="59" s="1"/>
  <c r="E36" i="59"/>
  <c r="E20" i="59"/>
  <c r="E21" i="59"/>
  <c r="E18" i="59"/>
  <c r="E17" i="59"/>
  <c r="E19" i="59" s="1"/>
  <c r="E36" i="58"/>
  <c r="E20" i="58"/>
  <c r="E21" i="58"/>
  <c r="E17" i="58"/>
  <c r="D40" i="57"/>
  <c r="D41" i="57" s="1"/>
  <c r="D37" i="57"/>
  <c r="D39" i="57" s="1"/>
  <c r="E36" i="57"/>
  <c r="E20" i="57"/>
  <c r="E21" i="57" s="1"/>
  <c r="E18" i="57"/>
  <c r="E17" i="57"/>
  <c r="E19" i="57" s="1"/>
  <c r="E36" i="56"/>
  <c r="E20" i="56"/>
  <c r="E21" i="56" s="1"/>
  <c r="E18" i="56"/>
  <c r="E17" i="56"/>
  <c r="E19" i="56"/>
  <c r="E36" i="55"/>
  <c r="E20" i="55"/>
  <c r="E21" i="55" s="1"/>
  <c r="E18" i="55"/>
  <c r="E17" i="55"/>
  <c r="E19" i="55" s="1"/>
  <c r="E36" i="54"/>
  <c r="E20" i="54"/>
  <c r="E21" i="54" s="1"/>
  <c r="E17" i="54"/>
  <c r="E37" i="62"/>
  <c r="E39" i="62" s="1"/>
  <c r="E40" i="59"/>
  <c r="E41" i="59"/>
  <c r="E37" i="58"/>
  <c r="E37" i="57"/>
  <c r="E40" i="55"/>
  <c r="E41" i="55" s="1"/>
  <c r="E37" i="55"/>
  <c r="E40" i="54"/>
  <c r="E41" i="54" s="1"/>
  <c r="E37" i="54"/>
  <c r="D36" i="36"/>
  <c r="D20" i="36"/>
  <c r="D21" i="36" s="1"/>
  <c r="D17" i="36"/>
  <c r="D18" i="36"/>
  <c r="C20" i="44"/>
  <c r="C21" i="44" s="1"/>
  <c r="C18" i="44"/>
  <c r="C36" i="44"/>
  <c r="C17" i="44"/>
  <c r="C19" i="44" s="1"/>
  <c r="C36" i="52"/>
  <c r="C40" i="52" s="1"/>
  <c r="C41" i="52" s="1"/>
  <c r="C17" i="52"/>
  <c r="C19" i="52" s="1"/>
  <c r="C20" i="52"/>
  <c r="C21" i="52" s="1"/>
  <c r="C18" i="52"/>
  <c r="E17" i="36"/>
  <c r="E36" i="36"/>
  <c r="E20" i="36"/>
  <c r="E21" i="36"/>
  <c r="D20" i="44"/>
  <c r="D21" i="44" s="1"/>
  <c r="D18" i="44"/>
  <c r="D36" i="44"/>
  <c r="D40" i="44" s="1"/>
  <c r="D41" i="44" s="1"/>
  <c r="D17" i="44"/>
  <c r="D19" i="44" s="1"/>
  <c r="D36" i="52"/>
  <c r="D17" i="52"/>
  <c r="D19" i="52" s="1"/>
  <c r="D20" i="52"/>
  <c r="D21" i="52" s="1"/>
  <c r="D18" i="52"/>
  <c r="D38" i="44"/>
  <c r="E36" i="44"/>
  <c r="E37" i="44" s="1"/>
  <c r="E39" i="44" s="1"/>
  <c r="E17" i="44"/>
  <c r="E19" i="44" s="1"/>
  <c r="E20" i="44"/>
  <c r="E21" i="44" s="1"/>
  <c r="E18" i="44"/>
  <c r="E20" i="52"/>
  <c r="E21" i="52" s="1"/>
  <c r="E18" i="52"/>
  <c r="E36" i="52"/>
  <c r="E37" i="52" s="1"/>
  <c r="E39" i="52" s="1"/>
  <c r="E17" i="52"/>
  <c r="E19" i="52" s="1"/>
  <c r="D40" i="52"/>
  <c r="D41" i="52" s="1"/>
  <c r="E18" i="36"/>
  <c r="D19" i="36"/>
  <c r="E37" i="59"/>
  <c r="E39" i="59" s="1"/>
  <c r="D40" i="58"/>
  <c r="D41" i="58" s="1"/>
  <c r="E37" i="51"/>
  <c r="E40" i="51"/>
  <c r="E41" i="51" s="1"/>
  <c r="E40" i="46"/>
  <c r="E41" i="46" s="1"/>
  <c r="E37" i="46"/>
  <c r="E39" i="46" s="1"/>
  <c r="D18" i="37"/>
  <c r="D19" i="41"/>
  <c r="F19" i="37"/>
  <c r="E40" i="61"/>
  <c r="E41" i="61" s="1"/>
  <c r="E37" i="61"/>
  <c r="E39" i="61"/>
  <c r="D37" i="55"/>
  <c r="D39" i="55" s="1"/>
  <c r="D37" i="61"/>
  <c r="D39" i="61"/>
  <c r="C40" i="45"/>
  <c r="C41" i="45" s="1"/>
  <c r="F18" i="37"/>
  <c r="E18" i="37"/>
  <c r="E19" i="37"/>
  <c r="E38" i="38"/>
  <c r="F18" i="41"/>
  <c r="C18" i="41"/>
  <c r="F19" i="43"/>
  <c r="E18" i="43"/>
  <c r="F18" i="45"/>
  <c r="F18" i="47"/>
  <c r="D18" i="47"/>
  <c r="C38" i="49"/>
  <c r="E38" i="55"/>
  <c r="D38" i="57"/>
  <c r="C38" i="61"/>
  <c r="F38" i="72"/>
  <c r="E38" i="72"/>
  <c r="D40" i="36"/>
  <c r="D41" i="36" s="1"/>
  <c r="D40" i="54"/>
  <c r="D41" i="54" s="1"/>
  <c r="E40" i="57"/>
  <c r="E41" i="57" s="1"/>
  <c r="E38" i="57"/>
  <c r="D39" i="72"/>
  <c r="F39" i="59"/>
  <c r="C39" i="72"/>
  <c r="D40" i="51"/>
  <c r="D41" i="51" s="1"/>
  <c r="E18" i="47"/>
  <c r="E40" i="49"/>
  <c r="E41" i="49" s="1"/>
  <c r="E38" i="49"/>
  <c r="D18" i="45"/>
  <c r="C40" i="43"/>
  <c r="C41" i="43" s="1"/>
  <c r="C37" i="43"/>
  <c r="D19" i="37"/>
  <c r="D40" i="39"/>
  <c r="D41" i="39"/>
  <c r="C19" i="37"/>
  <c r="C38" i="38"/>
  <c r="C39" i="59"/>
  <c r="E39" i="40"/>
  <c r="D38" i="72"/>
  <c r="E40" i="50"/>
  <c r="E41" i="50" s="1"/>
  <c r="E40" i="47"/>
  <c r="E41" i="47" s="1"/>
  <c r="E20" i="108"/>
  <c r="E21" i="107"/>
  <c r="D20" i="107"/>
  <c r="C21" i="106"/>
  <c r="D20" i="106"/>
  <c r="C20" i="103"/>
  <c r="C20" i="105"/>
  <c r="E32" i="108"/>
  <c r="D41" i="108"/>
  <c r="D42" i="108"/>
  <c r="E42" i="108"/>
  <c r="E21" i="106"/>
  <c r="E20" i="106"/>
  <c r="C20" i="106"/>
  <c r="E41" i="107"/>
  <c r="C41" i="107"/>
  <c r="C21" i="105"/>
  <c r="D20" i="105"/>
  <c r="F20" i="105"/>
  <c r="E20" i="105"/>
  <c r="E21" i="105"/>
  <c r="H10" i="103"/>
  <c r="H29" i="107"/>
  <c r="C21" i="112"/>
  <c r="E20" i="112"/>
  <c r="F42" i="108"/>
  <c r="F41" i="108"/>
  <c r="E41" i="108"/>
  <c r="E21" i="108"/>
  <c r="H29" i="108"/>
  <c r="H31" i="108"/>
  <c r="C20" i="107"/>
  <c r="H31" i="107"/>
  <c r="F20" i="108"/>
  <c r="F42" i="107"/>
  <c r="C42" i="107"/>
  <c r="F41" i="107"/>
  <c r="D41" i="107"/>
  <c r="E42" i="107"/>
  <c r="F20" i="107"/>
  <c r="F40" i="41" l="1"/>
  <c r="F41" i="41" s="1"/>
  <c r="F38" i="41"/>
  <c r="F37" i="41"/>
  <c r="F39" i="41" s="1"/>
  <c r="C38" i="55"/>
  <c r="C37" i="55"/>
  <c r="C39" i="55" s="1"/>
  <c r="E40" i="53"/>
  <c r="E41" i="53" s="1"/>
  <c r="E37" i="53"/>
  <c r="E39" i="53" s="1"/>
  <c r="F37" i="61"/>
  <c r="F39" i="61" s="1"/>
  <c r="F40" i="61"/>
  <c r="F41" i="61" s="1"/>
  <c r="E21" i="103"/>
  <c r="E20" i="103"/>
  <c r="D21" i="103"/>
  <c r="E40" i="62"/>
  <c r="E41" i="62" s="1"/>
  <c r="C38" i="62"/>
  <c r="D38" i="36"/>
  <c r="D19" i="54"/>
  <c r="E38" i="52"/>
  <c r="E19" i="62"/>
  <c r="E38" i="51"/>
  <c r="C38" i="51"/>
  <c r="F40" i="53"/>
  <c r="F41" i="53" s="1"/>
  <c r="E19" i="46"/>
  <c r="E38" i="43"/>
  <c r="E37" i="43"/>
  <c r="E39" i="43" s="1"/>
  <c r="E40" i="40"/>
  <c r="E41" i="40" s="1"/>
  <c r="E38" i="40"/>
  <c r="C19" i="39"/>
  <c r="F20" i="103"/>
  <c r="E19" i="47"/>
  <c r="E38" i="53"/>
  <c r="E40" i="48"/>
  <c r="E41" i="48" s="1"/>
  <c r="E39" i="51"/>
  <c r="E40" i="52"/>
  <c r="E41" i="52" s="1"/>
  <c r="D38" i="52"/>
  <c r="D37" i="52"/>
  <c r="D39" i="52" s="1"/>
  <c r="E37" i="36"/>
  <c r="E39" i="36" s="1"/>
  <c r="E40" i="36"/>
  <c r="E41" i="36" s="1"/>
  <c r="C38" i="44"/>
  <c r="C37" i="44"/>
  <c r="C39" i="44" s="1"/>
  <c r="E38" i="54"/>
  <c r="C39" i="58"/>
  <c r="D37" i="62"/>
  <c r="D39" i="62" s="1"/>
  <c r="D40" i="62"/>
  <c r="D41" i="62" s="1"/>
  <c r="D38" i="62"/>
  <c r="C37" i="56"/>
  <c r="C39" i="56" s="1"/>
  <c r="C40" i="56"/>
  <c r="C41" i="56" s="1"/>
  <c r="C37" i="57"/>
  <c r="C39" i="57" s="1"/>
  <c r="C38" i="57"/>
  <c r="C40" i="57"/>
  <c r="C41" i="57" s="1"/>
  <c r="C19" i="62"/>
  <c r="D19" i="50"/>
  <c r="D37" i="41"/>
  <c r="D39" i="41" s="1"/>
  <c r="D40" i="41"/>
  <c r="D41" i="41" s="1"/>
  <c r="D38" i="41"/>
  <c r="F18" i="38"/>
  <c r="C18" i="38"/>
  <c r="E18" i="38"/>
  <c r="F37" i="44"/>
  <c r="F39" i="44" s="1"/>
  <c r="F38" i="44"/>
  <c r="F40" i="44"/>
  <c r="F41" i="44" s="1"/>
  <c r="F19" i="45"/>
  <c r="C19" i="45"/>
  <c r="F40" i="52"/>
  <c r="F41" i="52" s="1"/>
  <c r="F38" i="52"/>
  <c r="F37" i="52"/>
  <c r="F39" i="52" s="1"/>
  <c r="D20" i="103"/>
  <c r="C39" i="43"/>
  <c r="F38" i="53"/>
  <c r="C18" i="45"/>
  <c r="D18" i="41"/>
  <c r="E37" i="48"/>
  <c r="E39" i="48" s="1"/>
  <c r="C40" i="44"/>
  <c r="C41" i="44" s="1"/>
  <c r="E40" i="44"/>
  <c r="E41" i="44" s="1"/>
  <c r="E39" i="55"/>
  <c r="E19" i="58"/>
  <c r="D39" i="54"/>
  <c r="E38" i="50"/>
  <c r="D40" i="53"/>
  <c r="D41" i="53" s="1"/>
  <c r="D37" i="53"/>
  <c r="D39" i="53" s="1"/>
  <c r="D38" i="53"/>
  <c r="E18" i="46"/>
  <c r="E40" i="45"/>
  <c r="E41" i="45" s="1"/>
  <c r="E19" i="45"/>
  <c r="C38" i="45"/>
  <c r="F37" i="45"/>
  <c r="F39" i="45" s="1"/>
  <c r="E19" i="38"/>
  <c r="C18" i="39"/>
  <c r="C37" i="41"/>
  <c r="C39" i="41" s="1"/>
  <c r="F31" i="114"/>
  <c r="F18" i="42"/>
  <c r="D18" i="42"/>
  <c r="E18" i="42"/>
  <c r="F19" i="39"/>
  <c r="D18" i="50"/>
  <c r="C18" i="50"/>
  <c r="F18" i="50"/>
  <c r="E18" i="50"/>
  <c r="D18" i="54"/>
  <c r="E19" i="54"/>
  <c r="C18" i="54"/>
  <c r="F18" i="54"/>
  <c r="E38" i="58"/>
  <c r="F38" i="58"/>
  <c r="F19" i="62"/>
  <c r="D38" i="50"/>
  <c r="F39" i="47"/>
  <c r="F40" i="49"/>
  <c r="F41" i="49" s="1"/>
  <c r="C19" i="42"/>
  <c r="F37" i="38"/>
  <c r="F39" i="38" s="1"/>
  <c r="C40" i="36"/>
  <c r="C41" i="36" s="1"/>
  <c r="C38" i="36"/>
  <c r="F39" i="39"/>
  <c r="F38" i="42"/>
  <c r="F40" i="42"/>
  <c r="F41" i="42" s="1"/>
  <c r="F37" i="42"/>
  <c r="F39" i="42" s="1"/>
  <c r="F18" i="43"/>
  <c r="C18" i="43"/>
  <c r="D18" i="43"/>
  <c r="F37" i="46"/>
  <c r="F39" i="46" s="1"/>
  <c r="F40" i="46"/>
  <c r="F41" i="46" s="1"/>
  <c r="E38" i="59"/>
  <c r="D38" i="59"/>
  <c r="C21" i="103"/>
  <c r="C38" i="40"/>
  <c r="E38" i="44"/>
  <c r="D38" i="39"/>
  <c r="F38" i="61"/>
  <c r="C19" i="47"/>
  <c r="E19" i="43"/>
  <c r="D38" i="55"/>
  <c r="E40" i="72"/>
  <c r="E41" i="72" s="1"/>
  <c r="C38" i="54"/>
  <c r="D38" i="58"/>
  <c r="D37" i="58"/>
  <c r="D39" i="58" s="1"/>
  <c r="C37" i="60"/>
  <c r="C39" i="60" s="1"/>
  <c r="F39" i="62"/>
  <c r="D40" i="50"/>
  <c r="D41" i="50" s="1"/>
  <c r="C19" i="46"/>
  <c r="C18" i="42"/>
  <c r="F39" i="43"/>
  <c r="C40" i="41"/>
  <c r="C41" i="41" s="1"/>
  <c r="F40" i="38"/>
  <c r="F41" i="38" s="1"/>
  <c r="F19" i="41"/>
  <c r="F18" i="36"/>
  <c r="C18" i="36"/>
  <c r="E37" i="60"/>
  <c r="E39" i="60" s="1"/>
  <c r="E38" i="60"/>
  <c r="C40" i="47"/>
  <c r="C41" i="47" s="1"/>
  <c r="C38" i="47"/>
  <c r="F20" i="113"/>
  <c r="E21" i="113"/>
  <c r="D42" i="114"/>
  <c r="C41" i="114"/>
  <c r="F41" i="114"/>
  <c r="D38" i="61"/>
  <c r="D40" i="61"/>
  <c r="D41" i="61" s="1"/>
  <c r="F19" i="46"/>
  <c r="F19" i="42"/>
  <c r="E38" i="41"/>
  <c r="E37" i="41"/>
  <c r="E39" i="41" s="1"/>
  <c r="C18" i="58"/>
  <c r="F18" i="58"/>
  <c r="E18" i="58"/>
  <c r="E39" i="58"/>
  <c r="F38" i="54"/>
  <c r="E40" i="58"/>
  <c r="E41" i="58" s="1"/>
  <c r="E19" i="50"/>
  <c r="F38" i="50"/>
  <c r="D19" i="46"/>
  <c r="C37" i="47"/>
  <c r="C39" i="47" s="1"/>
  <c r="D19" i="42"/>
  <c r="E19" i="39"/>
  <c r="D38" i="38"/>
  <c r="D37" i="38"/>
  <c r="D39" i="38" s="1"/>
  <c r="F39" i="40"/>
  <c r="F38" i="36"/>
  <c r="D21" i="108"/>
  <c r="F21" i="108"/>
  <c r="C20" i="108"/>
  <c r="D20" i="108"/>
  <c r="E21" i="112"/>
  <c r="C20" i="112"/>
  <c r="D20" i="112"/>
  <c r="E37" i="56"/>
  <c r="E39" i="56" s="1"/>
  <c r="E40" i="56"/>
  <c r="E41" i="56" s="1"/>
  <c r="E38" i="56"/>
  <c r="D37" i="48"/>
  <c r="D39" i="48" s="1"/>
  <c r="D40" i="48"/>
  <c r="D41" i="48" s="1"/>
  <c r="C39" i="54"/>
  <c r="C38" i="39"/>
  <c r="D39" i="43"/>
  <c r="C38" i="43"/>
  <c r="F40" i="57"/>
  <c r="F41" i="57" s="1"/>
  <c r="F38" i="57"/>
  <c r="F37" i="57"/>
  <c r="F39" i="57" s="1"/>
  <c r="D18" i="62"/>
  <c r="C18" i="62"/>
  <c r="F18" i="62"/>
  <c r="E18" i="62"/>
  <c r="F21" i="103"/>
  <c r="C38" i="52"/>
  <c r="C37" i="52"/>
  <c r="C39" i="52" s="1"/>
  <c r="E18" i="54"/>
  <c r="C19" i="43"/>
  <c r="E39" i="54"/>
  <c r="C40" i="55"/>
  <c r="C41" i="55" s="1"/>
  <c r="C19" i="58"/>
  <c r="D39" i="47"/>
  <c r="D18" i="46"/>
  <c r="C39" i="39"/>
  <c r="C20" i="113"/>
  <c r="D37" i="36"/>
  <c r="D39" i="36" s="1"/>
  <c r="D38" i="56"/>
  <c r="D37" i="56"/>
  <c r="D39" i="56" s="1"/>
  <c r="F39" i="58"/>
  <c r="D38" i="51"/>
  <c r="D37" i="46"/>
  <c r="D39" i="46" s="1"/>
  <c r="E38" i="47"/>
  <c r="D38" i="47"/>
  <c r="D38" i="49"/>
  <c r="D19" i="39"/>
  <c r="D37" i="44"/>
  <c r="D39" i="44" s="1"/>
  <c r="E19" i="36"/>
  <c r="E38" i="39"/>
  <c r="D39" i="39"/>
  <c r="C19" i="38"/>
  <c r="C38" i="72"/>
  <c r="F21" i="105"/>
  <c r="D42" i="107"/>
  <c r="D19" i="62"/>
  <c r="F19" i="54"/>
  <c r="F19" i="50"/>
  <c r="E39" i="57"/>
  <c r="F39" i="54"/>
  <c r="F39" i="50"/>
  <c r="C38" i="50"/>
  <c r="E39" i="47"/>
  <c r="D19" i="47"/>
  <c r="F38" i="59"/>
  <c r="K30" i="78"/>
  <c r="D37" i="51"/>
  <c r="D39" i="51" s="1"/>
  <c r="D38" i="46"/>
  <c r="D38" i="43"/>
  <c r="D40" i="42"/>
  <c r="D41" i="42" s="1"/>
  <c r="D37" i="42"/>
  <c r="D39" i="42" s="1"/>
  <c r="D40" i="45"/>
  <c r="D41" i="45" s="1"/>
  <c r="D38" i="45"/>
  <c r="F21" i="114"/>
  <c r="E37" i="38"/>
  <c r="E39" i="38" s="1"/>
  <c r="E37" i="39"/>
  <c r="E39" i="39" s="1"/>
  <c r="E40" i="39"/>
  <c r="E41" i="39" s="1"/>
  <c r="C37" i="38"/>
  <c r="C39" i="38" s="1"/>
  <c r="C37" i="40"/>
  <c r="C39" i="40" s="1"/>
  <c r="F37" i="36"/>
  <c r="F39" i="36" s="1"/>
  <c r="F40" i="36"/>
  <c r="F41" i="36" s="1"/>
  <c r="F21" i="107"/>
  <c r="D41" i="114"/>
  <c r="F42" i="114"/>
  <c r="E42" i="114"/>
  <c r="C42" i="114"/>
  <c r="E41" i="114"/>
  <c r="E20" i="114"/>
  <c r="E21" i="114"/>
  <c r="C20" i="114"/>
  <c r="D20" i="114"/>
  <c r="F20" i="114"/>
  <c r="D21" i="114"/>
  <c r="C21" i="114"/>
  <c r="F21" i="113"/>
  <c r="E20" i="113"/>
  <c r="C21" i="113"/>
  <c r="D21" i="113"/>
  <c r="D20" i="113"/>
  <c r="D21" i="112"/>
  <c r="F21" i="112"/>
  <c r="F20" i="112"/>
</calcChain>
</file>

<file path=xl/sharedStrings.xml><?xml version="1.0" encoding="utf-8"?>
<sst xmlns="http://schemas.openxmlformats.org/spreadsheetml/2006/main" count="1565" uniqueCount="101">
  <si>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</si>
  <si>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</si>
  <si>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</si>
  <si>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</si>
  <si>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</si>
  <si>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</si>
  <si>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</si>
  <si>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</si>
  <si>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</si>
  <si>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</si>
  <si>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</si>
  <si>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</si>
  <si>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</si>
  <si>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</si>
  <si>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</si>
  <si>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</si>
  <si>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</si>
  <si>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</si>
  <si>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</si>
  <si>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</si>
  <si>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</si>
  <si>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</si>
  <si>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</si>
  <si>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</si>
  <si>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</si>
  <si>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None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</si>
  <si>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</si>
  <si>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</si>
  <si>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</si>
  <si>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</si>
  <si>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</si>
  <si>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</si>
  <si>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</si>
  <si>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</si>
  <si>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</si>
  <si>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</si>
  <si>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</si>
  <si>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</si>
  <si>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</si>
  <si>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</si>
  <si>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</si>
  <si>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</si>
  <si>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</si>
  <si>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</si>
  <si>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</si>
  <si>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</si>
  <si>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</si>
  <si>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</si>
  <si>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</si>
  <si>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</si>
  <si>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</si>
  <si>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</si>
  <si>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</si>
  <si>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</si>
  <si>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</si>
  <si>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</si>
  <si>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</si>
  <si>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</si>
  <si>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</si>
  <si>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</si>
  <si>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</si>
  <si>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</si>
  <si>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</si>
  <si>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</si>
  <si>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</si>
  <si>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</si>
  <si>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</si>
  <si>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</si>
  <si>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</si>
  <si>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</si>
  <si>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</si>
  <si>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</si>
  <si>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</si>
  <si>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</si>
  <si>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</si>
  <si>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</si>
  <si>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Desire</t>
  </si>
  <si>
    <t>Mode</t>
  </si>
  <si>
    <t>Power Consump</t>
  </si>
  <si>
    <t>NA</t>
  </si>
  <si>
    <t>Boost - cold</t>
  </si>
  <si>
    <t>Regulated - cold</t>
  </si>
  <si>
    <t>Protected - cold</t>
  </si>
  <si>
    <t>Boost - warm</t>
  </si>
  <si>
    <t>Regulated - warm</t>
  </si>
  <si>
    <t>Efficacy (lpw)</t>
  </si>
  <si>
    <t>Dist for 1.0 fc</t>
  </si>
  <si>
    <t>Luminit L70x30</t>
  </si>
  <si>
    <t>For Field width at any distance, multiply distance by</t>
  </si>
  <si>
    <t xml:space="preserve">For Beam width at any distance, multiply distance by </t>
  </si>
  <si>
    <t>For Field height at any distance, multiply distance by</t>
  </si>
  <si>
    <t xml:space="preserve">For Beam height at any distance, multiply distance by </t>
  </si>
  <si>
    <t>Regulated mode</t>
  </si>
  <si>
    <t>D60 Vivid</t>
  </si>
  <si>
    <t>Luminit Wide Oval</t>
  </si>
  <si>
    <t>Luminit Medium Oval</t>
  </si>
  <si>
    <t>Luminit Narrow Oval</t>
  </si>
  <si>
    <t>Luminit Wide</t>
  </si>
  <si>
    <t>Luminit Medium</t>
  </si>
  <si>
    <t>Luminit Narrow</t>
  </si>
  <si>
    <t>Luminit Very Narrow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</si>
</sst>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%"/>
    <numFmt numFmtId="167" formatCode="0.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7" applyNumberFormat="0" applyAlignment="0" applyProtection="0"/>
    <xf numFmtId="0" fontId="9" fillId="32" borderId="8" applyNumberFormat="0" applyAlignment="0" applyProtection="0"/>
    <xf numFmtId="0" fontId="10" fillId="0" borderId="0" applyNumberFormat="0" applyFill="0" applyBorder="0" applyAlignment="0" applyProtection="0"/>
    <xf numFmtId="0" fontId="11" fillId="3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4" borderId="7" applyNumberFormat="0" applyAlignment="0" applyProtection="0"/>
    <xf numFmtId="0" fontId="16" fillId="0" borderId="12" applyNumberFormat="0" applyFill="0" applyAlignment="0" applyProtection="0"/>
    <xf numFmtId="0" fontId="17" fillId="35" borderId="0" applyNumberFormat="0" applyBorder="0" applyAlignment="0" applyProtection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18" fillId="31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</cellStyleXfs>
  <cellXfs count="104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2" fillId="0" borderId="1" xfId="0" applyFont="1" applyBorder="1"/>
    <xf numFmtId="0" fontId="2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3" fillId="0" borderId="0" xfId="37"/>
    <xf numFmtId="22" fontId="0" fillId="0" borderId="0" xfId="0" applyNumberFormat="1" applyAlignment="1">
      <alignment horizontal="left"/>
    </xf>
    <xf numFmtId="0" fontId="2" fillId="0" borderId="2" xfId="0" applyFont="1" applyBorder="1"/>
    <xf numFmtId="0" fontId="3" fillId="0" borderId="0" xfId="0" applyFont="1"/>
    <xf numFmtId="0" fontId="2" fillId="0" borderId="0" xfId="0" applyFont="1" applyAlignment="1"/>
    <xf numFmtId="0" fontId="3" fillId="3" borderId="1" xfId="0" applyFont="1" applyFill="1" applyBorder="1"/>
    <xf numFmtId="0" fontId="3" fillId="2" borderId="1" xfId="0" applyFont="1" applyFill="1" applyBorder="1"/>
    <xf numFmtId="0" fontId="5" fillId="0" borderId="0" xfId="38"/>
    <xf numFmtId="0" fontId="22" fillId="0" borderId="1" xfId="38" applyFont="1" applyBorder="1" applyAlignment="1">
      <alignment horizontal="center"/>
    </xf>
    <xf numFmtId="0" fontId="22" fillId="0" borderId="1" xfId="38" applyFont="1" applyBorder="1"/>
    <xf numFmtId="0" fontId="23" fillId="0" borderId="1" xfId="38" applyFont="1" applyBorder="1" applyAlignment="1">
      <alignment horizontal="center"/>
    </xf>
    <xf numFmtId="164" fontId="23" fillId="0" borderId="1" xfId="38" applyNumberFormat="1" applyFont="1" applyBorder="1" applyAlignment="1">
      <alignment horizontal="center"/>
    </xf>
    <xf numFmtId="166" fontId="23" fillId="0" borderId="1" xfId="38" applyNumberFormat="1" applyFont="1" applyBorder="1" applyAlignment="1">
      <alignment horizontal="center"/>
    </xf>
    <xf numFmtId="0" fontId="23" fillId="0" borderId="0" xfId="38" applyFont="1" applyBorder="1" applyAlignment="1">
      <alignment horizontal="center"/>
    </xf>
    <xf numFmtId="164" fontId="23" fillId="0" borderId="0" xfId="38" applyNumberFormat="1" applyFont="1" applyBorder="1" applyAlignment="1">
      <alignment horizontal="center"/>
    </xf>
    <xf numFmtId="166" fontId="23" fillId="0" borderId="0" xfId="38" applyNumberFormat="1" applyFont="1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1" xfId="38" applyFont="1" applyFill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166" fontId="23" fillId="0" borderId="1" xfId="0" applyNumberFormat="1" applyFont="1" applyBorder="1" applyAlignment="1">
      <alignment horizontal="center"/>
    </xf>
    <xf numFmtId="0" fontId="2" fillId="0" borderId="1" xfId="37" applyFont="1" applyBorder="1"/>
    <xf numFmtId="22" fontId="3" fillId="0" borderId="0" xfId="37" applyNumberFormat="1" applyAlignment="1">
      <alignment horizontal="left"/>
    </xf>
    <xf numFmtId="0" fontId="2" fillId="0" borderId="0" xfId="37" applyFont="1"/>
    <xf numFmtId="0" fontId="3" fillId="0" borderId="0" xfId="37" applyBorder="1" applyAlignment="1">
      <alignment horizontal="center"/>
    </xf>
    <xf numFmtId="0" fontId="3" fillId="0" borderId="0" xfId="37" applyFont="1"/>
    <xf numFmtId="0" fontId="2" fillId="0" borderId="0" xfId="37" applyFont="1" applyAlignment="1"/>
    <xf numFmtId="167" fontId="3" fillId="0" borderId="0" xfId="37" applyNumberFormat="1"/>
    <xf numFmtId="1" fontId="3" fillId="0" borderId="0" xfId="37" applyNumberFormat="1"/>
    <xf numFmtId="0" fontId="2" fillId="0" borderId="1" xfId="37" applyFont="1" applyBorder="1" applyAlignment="1">
      <alignment horizontal="center"/>
    </xf>
    <xf numFmtId="0" fontId="2" fillId="0" borderId="4" xfId="37" applyFont="1" applyBorder="1" applyAlignment="1">
      <alignment horizontal="center"/>
    </xf>
    <xf numFmtId="0" fontId="3" fillId="37" borderId="1" xfId="37" applyFill="1" applyBorder="1"/>
    <xf numFmtId="0" fontId="0" fillId="37" borderId="1" xfId="0" applyFill="1" applyBorder="1" applyAlignment="1">
      <alignment horizontal="center"/>
    </xf>
    <xf numFmtId="0" fontId="3" fillId="37" borderId="1" xfId="37" applyFont="1" applyFill="1" applyBorder="1" applyAlignment="1">
      <alignment horizontal="center"/>
    </xf>
    <xf numFmtId="3" fontId="3" fillId="37" borderId="1" xfId="37" applyNumberFormat="1" applyFill="1" applyBorder="1" applyAlignment="1">
      <alignment horizontal="center"/>
    </xf>
    <xf numFmtId="166" fontId="3" fillId="37" borderId="1" xfId="37" applyNumberFormat="1" applyFill="1" applyBorder="1" applyAlignment="1">
      <alignment horizontal="center"/>
    </xf>
    <xf numFmtId="164" fontId="3" fillId="4" borderId="4" xfId="37" applyNumberFormat="1" applyFill="1" applyBorder="1" applyAlignment="1">
      <alignment horizontal="center"/>
    </xf>
    <xf numFmtId="0" fontId="0" fillId="0" borderId="0" xfId="0" applyAlignment="1">
      <alignment horizontal="center"/>
    </xf>
    <xf numFmtId="164" fontId="3" fillId="4" borderId="1" xfId="37" applyNumberFormat="1" applyFill="1" applyBorder="1" applyAlignment="1">
      <alignment horizontal="center"/>
    </xf>
    <xf numFmtId="1" fontId="3" fillId="4" borderId="1" xfId="37" applyNumberFormat="1" applyFill="1" applyBorder="1" applyAlignment="1">
      <alignment horizontal="center"/>
    </xf>
    <xf numFmtId="3" fontId="3" fillId="4" borderId="1" xfId="37" applyNumberFormat="1" applyFill="1" applyBorder="1" applyAlignment="1">
      <alignment horizontal="center"/>
    </xf>
    <xf numFmtId="165" fontId="3" fillId="4" borderId="1" xfId="37" applyNumberFormat="1" applyFill="1" applyBorder="1" applyAlignment="1">
      <alignment horizontal="center"/>
    </xf>
    <xf numFmtId="165" fontId="3" fillId="0" borderId="0" xfId="37" applyNumberFormat="1" applyAlignment="1">
      <alignment horizontal="center"/>
    </xf>
    <xf numFmtId="0" fontId="3" fillId="5" borderId="0" xfId="37" applyFill="1" applyBorder="1" applyAlignment="1">
      <alignment horizontal="center"/>
    </xf>
    <xf numFmtId="164" fontId="3" fillId="37" borderId="1" xfId="37" applyNumberFormat="1" applyFill="1" applyBorder="1" applyAlignment="1">
      <alignment horizontal="center"/>
    </xf>
    <xf numFmtId="0" fontId="2" fillId="0" borderId="2" xfId="37" applyFont="1" applyBorder="1" applyAlignment="1">
      <alignment horizontal="center"/>
    </xf>
    <xf numFmtId="0" fontId="3" fillId="5" borderId="1" xfId="37" applyFill="1" applyBorder="1" applyAlignment="1">
      <alignment horizontal="center"/>
    </xf>
    <xf numFmtId="0" fontId="2" fillId="0" borderId="1" xfId="37" applyFont="1" applyBorder="1" applyAlignment="1">
      <alignment horizontal="left"/>
    </xf>
    <xf numFmtId="0" fontId="3" fillId="3" borderId="1" xfId="37" applyFill="1" applyBorder="1" applyAlignment="1">
      <alignment horizontal="left"/>
    </xf>
    <xf numFmtId="2" fontId="3" fillId="4" borderId="1" xfId="37" applyNumberFormat="1" applyFill="1" applyBorder="1" applyAlignment="1">
      <alignment horizontal="center"/>
    </xf>
    <xf numFmtId="164" fontId="3" fillId="4" borderId="5" xfId="37" applyNumberFormat="1" applyFill="1" applyBorder="1" applyAlignment="1">
      <alignment horizontal="center"/>
    </xf>
    <xf numFmtId="0" fontId="0" fillId="0" borderId="0" xfId="0" applyFill="1" applyBorder="1"/>
    <xf numFmtId="0" fontId="3" fillId="37" borderId="1" xfId="0" applyFont="1" applyFill="1" applyBorder="1"/>
    <xf numFmtId="0" fontId="4" fillId="0" borderId="0" xfId="0" applyFont="1"/>
    <xf numFmtId="0" fontId="3" fillId="2" borderId="1" xfId="37" applyFont="1" applyFill="1" applyBorder="1"/>
    <xf numFmtId="14" fontId="3" fillId="2" borderId="1" xfId="37" applyNumberFormat="1" applyFont="1" applyFill="1" applyBorder="1" applyAlignment="1">
      <alignment horizontal="center"/>
    </xf>
    <xf numFmtId="166" fontId="3" fillId="37" borderId="5" xfId="37" applyNumberFormat="1" applyFill="1" applyBorder="1" applyAlignment="1">
      <alignment horizontal="center"/>
    </xf>
    <xf numFmtId="0" fontId="3" fillId="37" borderId="1" xfId="37" applyFill="1" applyBorder="1" applyAlignment="1">
      <alignment horizontal="center"/>
    </xf>
    <xf numFmtId="0" fontId="3" fillId="0" borderId="0" xfId="37" applyAlignment="1">
      <alignment horizontal="center"/>
    </xf>
    <xf numFmtId="0" fontId="3" fillId="0" borderId="0" xfId="0" applyFont="1" applyFill="1" applyBorder="1"/>
    <xf numFmtId="0" fontId="2" fillId="0" borderId="1" xfId="37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3" fillId="2" borderId="5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37" borderId="1" xfId="37" applyFont="1" applyFill="1" applyBorder="1" applyAlignment="1">
      <alignment horizontal="center"/>
    </xf>
    <xf numFmtId="0" fontId="3" fillId="37" borderId="1" xfId="37" applyFont="1" applyFill="1" applyBorder="1" applyAlignment="1">
      <alignment horizontal="center"/>
    </xf>
    <xf numFmtId="0" fontId="3" fillId="37" borderId="1" xfId="37" applyFont="1" applyFill="1" applyBorder="1" applyAlignment="1">
      <alignment horizontal="center"/>
    </xf>
    <xf numFmtId="0" fontId="3" fillId="37" borderId="1" xfId="37" applyFont="1" applyFill="1" applyBorder="1" applyAlignment="1">
      <alignment horizontal="center"/>
    </xf>
    <xf numFmtId="0" fontId="3" fillId="37" borderId="1" xfId="37" applyFont="1" applyFill="1" applyBorder="1" applyAlignment="1">
      <alignment horizontal="center"/>
    </xf>
    <xf numFmtId="0" fontId="3" fillId="37" borderId="1" xfId="0" applyFont="1" applyFill="1" applyBorder="1"/>
    <xf numFmtId="0" fontId="3" fillId="37" borderId="1" xfId="0" applyFont="1" applyFill="1" applyBorder="1"/>
  </cellXfs>
  <cellStyles count="87">
    <cellStyle name="20% - Accent1" xfId="1" builtinId="30" customBuiltin="1"/>
    <cellStyle name="20% - Accent1 2" xfId="69"/>
    <cellStyle name="20% - Accent2" xfId="2" builtinId="34" customBuiltin="1"/>
    <cellStyle name="20% - Accent2 2" xfId="70"/>
    <cellStyle name="20% - Accent3" xfId="3" builtinId="38" customBuiltin="1"/>
    <cellStyle name="20% - Accent3 2" xfId="71"/>
    <cellStyle name="20% - Accent4" xfId="4" builtinId="42" customBuiltin="1"/>
    <cellStyle name="20% - Accent4 2" xfId="72"/>
    <cellStyle name="20% - Accent5" xfId="5" builtinId="46" customBuiltin="1"/>
    <cellStyle name="20% - Accent5 2" xfId="73"/>
    <cellStyle name="20% - Accent6" xfId="6" builtinId="50" customBuiltin="1"/>
    <cellStyle name="20% - Accent6 2" xfId="74"/>
    <cellStyle name="40% - Accent1" xfId="7" builtinId="31" customBuiltin="1"/>
    <cellStyle name="40% - Accent1 2" xfId="75"/>
    <cellStyle name="40% - Accent2" xfId="8" builtinId="35" customBuiltin="1"/>
    <cellStyle name="40% - Accent2 2" xfId="76"/>
    <cellStyle name="40% - Accent3" xfId="9" builtinId="39" customBuiltin="1"/>
    <cellStyle name="40% - Accent3 2" xfId="77"/>
    <cellStyle name="40% - Accent4" xfId="10" builtinId="43" customBuiltin="1"/>
    <cellStyle name="40% - Accent4 2" xfId="78"/>
    <cellStyle name="40% - Accent5" xfId="11" builtinId="47" customBuiltin="1"/>
    <cellStyle name="40% - Accent5 2" xfId="79"/>
    <cellStyle name="40% - Accent6" xfId="12" builtinId="51" customBuiltin="1"/>
    <cellStyle name="40% - Accent6 2" xfId="8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23" xfId="81"/>
    <cellStyle name="Normal 3 3" xfId="53"/>
    <cellStyle name="Normal 3 4" xfId="54"/>
    <cellStyle name="Normal 3 5" xfId="55"/>
    <cellStyle name="Normal 3 6" xfId="56"/>
    <cellStyle name="Normal 3 7" xfId="57"/>
    <cellStyle name="Normal 3 8" xfId="58"/>
    <cellStyle name="Normal 3 9" xfId="59"/>
    <cellStyle name="Note 2" xfId="60"/>
    <cellStyle name="Note 2 2" xfId="82"/>
    <cellStyle name="Note 3" xfId="61"/>
    <cellStyle name="Note 3 2" xfId="83"/>
    <cellStyle name="Note 4" xfId="62"/>
    <cellStyle name="Note 4 2" xfId="84"/>
    <cellStyle name="Note 5" xfId="63"/>
    <cellStyle name="Note 5 2" xfId="85"/>
    <cellStyle name="Note 6" xfId="64"/>
    <cellStyle name="Note 6 2" xfId="86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026816"/>
        <c:axId val="35053952"/>
      </c:scatterChart>
      <c:valAx>
        <c:axId val="35026816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95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053952"/>
        <c:crossesAt val="0"/>
        <c:crossBetween val="midCat"/>
        <c:majorUnit val="5"/>
      </c:valAx>
      <c:valAx>
        <c:axId val="35053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31E-2"/>
              <c:y val="0.37562267403141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0268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368423456"/>
          <c:y val="0.39303587051618549"/>
          <c:w val="0.98606344938589996"/>
          <c:h val="0.500001305806922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50912"/>
        <c:axId val="114952832"/>
      </c:scatterChart>
      <c:valAx>
        <c:axId val="1149509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52832"/>
        <c:crossesAt val="0"/>
        <c:crossBetween val="midCat"/>
        <c:majorUnit val="10"/>
      </c:valAx>
      <c:valAx>
        <c:axId val="114952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509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63904"/>
        <c:axId val="115166208"/>
      </c:scatterChart>
      <c:valAx>
        <c:axId val="1151639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66208"/>
        <c:crossesAt val="0"/>
        <c:crossBetween val="midCat"/>
        <c:majorUnit val="10"/>
      </c:valAx>
      <c:valAx>
        <c:axId val="115166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639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73184"/>
        <c:axId val="115375488"/>
      </c:scatterChart>
      <c:valAx>
        <c:axId val="115373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75488"/>
        <c:crossesAt val="0"/>
        <c:crossBetween val="midCat"/>
        <c:majorUnit val="10"/>
      </c:valAx>
      <c:valAx>
        <c:axId val="115375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73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19712"/>
        <c:axId val="115625984"/>
      </c:scatterChart>
      <c:valAx>
        <c:axId val="1156197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25984"/>
        <c:crossesAt val="0"/>
        <c:crossBetween val="midCat"/>
        <c:majorUnit val="10"/>
      </c:valAx>
      <c:valAx>
        <c:axId val="115625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6197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51872"/>
        <c:axId val="115954048"/>
      </c:scatterChart>
      <c:valAx>
        <c:axId val="1159518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54048"/>
        <c:crossesAt val="0"/>
        <c:crossBetween val="midCat"/>
        <c:majorUnit val="10"/>
      </c:valAx>
      <c:valAx>
        <c:axId val="115954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51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13312"/>
        <c:axId val="63308544"/>
      </c:scatterChart>
      <c:valAx>
        <c:axId val="1160133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308544"/>
        <c:crossesAt val="0"/>
        <c:crossBetween val="midCat"/>
        <c:majorUnit val="10"/>
      </c:valAx>
      <c:valAx>
        <c:axId val="63308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133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28544"/>
        <c:axId val="79634816"/>
      </c:scatterChart>
      <c:valAx>
        <c:axId val="796285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34816"/>
        <c:crossesAt val="0"/>
        <c:crossBetween val="midCat"/>
        <c:majorUnit val="10"/>
      </c:valAx>
      <c:valAx>
        <c:axId val="7963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285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61664"/>
        <c:axId val="80563584"/>
      </c:scatterChart>
      <c:valAx>
        <c:axId val="805616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63584"/>
        <c:crossesAt val="0"/>
        <c:crossBetween val="midCat"/>
        <c:majorUnit val="10"/>
      </c:valAx>
      <c:valAx>
        <c:axId val="80563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5616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33984"/>
        <c:axId val="87435904"/>
      </c:scatterChart>
      <c:valAx>
        <c:axId val="8743398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435904"/>
        <c:crossesAt val="0"/>
        <c:crossBetween val="midCat"/>
        <c:majorUnit val="10"/>
      </c:valAx>
      <c:valAx>
        <c:axId val="874359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4339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830528"/>
        <c:axId val="87832448"/>
      </c:scatterChart>
      <c:valAx>
        <c:axId val="8783052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832448"/>
        <c:crossesAt val="0"/>
        <c:crossBetween val="midCat"/>
        <c:majorUnit val="10"/>
      </c:valAx>
      <c:valAx>
        <c:axId val="87832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8305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82240"/>
        <c:axId val="36905728"/>
      </c:scatterChart>
      <c:valAx>
        <c:axId val="35482240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95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905728"/>
        <c:crossesAt val="0"/>
        <c:crossBetween val="midCat"/>
        <c:majorUnit val="10"/>
      </c:valAx>
      <c:valAx>
        <c:axId val="3690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31E-2"/>
              <c:y val="0.37562267403141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4822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368423456"/>
          <c:y val="0.39303587051618549"/>
          <c:w val="0.98606344938589996"/>
          <c:h val="0.500001305806922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57184"/>
        <c:axId val="88159360"/>
      </c:scatterChart>
      <c:valAx>
        <c:axId val="881571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159360"/>
        <c:crossesAt val="0"/>
        <c:crossBetween val="midCat"/>
        <c:majorUnit val="10"/>
      </c:valAx>
      <c:valAx>
        <c:axId val="88159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1571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51648"/>
        <c:axId val="88653824"/>
      </c:scatterChart>
      <c:valAx>
        <c:axId val="886516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653824"/>
        <c:crossesAt val="0"/>
        <c:crossBetween val="midCat"/>
        <c:majorUnit val="10"/>
      </c:valAx>
      <c:valAx>
        <c:axId val="88653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6516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962176"/>
        <c:axId val="88964096"/>
      </c:scatterChart>
      <c:valAx>
        <c:axId val="8896217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964096"/>
        <c:crossesAt val="0"/>
        <c:crossBetween val="midCat"/>
        <c:majorUnit val="10"/>
      </c:valAx>
      <c:valAx>
        <c:axId val="88964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9621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051520"/>
        <c:axId val="89053440"/>
      </c:scatterChart>
      <c:valAx>
        <c:axId val="890515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053440"/>
        <c:crossesAt val="0"/>
        <c:crossBetween val="midCat"/>
        <c:majorUnit val="10"/>
      </c:valAx>
      <c:valAx>
        <c:axId val="89053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0515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85280"/>
        <c:axId val="89187456"/>
      </c:scatterChart>
      <c:valAx>
        <c:axId val="891852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187456"/>
        <c:crossesAt val="0"/>
        <c:crossBetween val="midCat"/>
        <c:majorUnit val="10"/>
      </c:valAx>
      <c:valAx>
        <c:axId val="89187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1852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31968"/>
        <c:axId val="89362816"/>
      </c:scatterChart>
      <c:valAx>
        <c:axId val="893319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62816"/>
        <c:crossesAt val="0"/>
        <c:crossBetween val="midCat"/>
        <c:majorUnit val="10"/>
      </c:valAx>
      <c:valAx>
        <c:axId val="89362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319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62816"/>
        <c:axId val="91364736"/>
      </c:scatterChart>
      <c:valAx>
        <c:axId val="913628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64736"/>
        <c:crossesAt val="0"/>
        <c:crossBetween val="midCat"/>
        <c:majorUnit val="10"/>
      </c:valAx>
      <c:valAx>
        <c:axId val="91364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628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68544"/>
        <c:axId val="91470464"/>
      </c:scatterChart>
      <c:valAx>
        <c:axId val="914685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70464"/>
        <c:crossesAt val="0"/>
        <c:crossBetween val="midCat"/>
        <c:majorUnit val="10"/>
      </c:valAx>
      <c:valAx>
        <c:axId val="91470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685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07296"/>
        <c:axId val="94009216"/>
      </c:scatterChart>
      <c:valAx>
        <c:axId val="940072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09216"/>
        <c:crossesAt val="0"/>
        <c:crossBetween val="midCat"/>
        <c:majorUnit val="10"/>
      </c:valAx>
      <c:valAx>
        <c:axId val="94009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072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5904"/>
        <c:axId val="94098560"/>
      </c:scatterChart>
      <c:valAx>
        <c:axId val="940759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98560"/>
        <c:crossesAt val="0"/>
        <c:crossBetween val="midCat"/>
        <c:majorUnit val="10"/>
      </c:valAx>
      <c:valAx>
        <c:axId val="94098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759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4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70432"/>
        <c:axId val="39172352"/>
      </c:scatterChart>
      <c:valAx>
        <c:axId val="3917043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95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172352"/>
        <c:crossesAt val="0"/>
        <c:crossBetween val="midCat"/>
        <c:majorUnit val="10"/>
      </c:valAx>
      <c:valAx>
        <c:axId val="39172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31E-2"/>
              <c:y val="0.37562267403141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1704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368423456"/>
          <c:y val="0.39303587051618549"/>
          <c:w val="0.98606344938589996"/>
          <c:h val="0.500001305806922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04928"/>
        <c:axId val="96178560"/>
      </c:scatterChart>
      <c:valAx>
        <c:axId val="950049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78560"/>
        <c:crossesAt val="0"/>
        <c:crossBetween val="midCat"/>
        <c:majorUnit val="10"/>
      </c:valAx>
      <c:valAx>
        <c:axId val="96178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0049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63872"/>
        <c:axId val="98065792"/>
      </c:scatterChart>
      <c:valAx>
        <c:axId val="980638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65792"/>
        <c:crossesAt val="0"/>
        <c:crossBetween val="midCat"/>
        <c:majorUnit val="10"/>
      </c:valAx>
      <c:valAx>
        <c:axId val="98065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63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912704"/>
        <c:axId val="98084352"/>
      </c:scatterChart>
      <c:valAx>
        <c:axId val="5791270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084352"/>
        <c:crossesAt val="0"/>
        <c:crossBetween val="midCat"/>
        <c:majorUnit val="10"/>
      </c:valAx>
      <c:valAx>
        <c:axId val="980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9127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97024"/>
        <c:axId val="99698944"/>
      </c:scatterChart>
      <c:valAx>
        <c:axId val="9969702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98944"/>
        <c:crossesAt val="0"/>
        <c:crossBetween val="midCat"/>
        <c:majorUnit val="10"/>
      </c:valAx>
      <c:valAx>
        <c:axId val="99698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6970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71520"/>
        <c:axId val="99773440"/>
      </c:scatterChart>
      <c:valAx>
        <c:axId val="997715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3440"/>
        <c:crossesAt val="0"/>
        <c:crossBetween val="midCat"/>
        <c:majorUnit val="10"/>
      </c:valAx>
      <c:valAx>
        <c:axId val="99773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715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80448"/>
        <c:axId val="100682752"/>
      </c:scatterChart>
      <c:valAx>
        <c:axId val="1006804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82752"/>
        <c:crossesAt val="0"/>
        <c:crossBetween val="midCat"/>
        <c:majorUnit val="10"/>
      </c:valAx>
      <c:valAx>
        <c:axId val="100682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680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917824"/>
        <c:axId val="101920128"/>
      </c:scatterChart>
      <c:valAx>
        <c:axId val="1019178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20128"/>
        <c:crossesAt val="0"/>
        <c:crossBetween val="midCat"/>
        <c:majorUnit val="10"/>
      </c:valAx>
      <c:valAx>
        <c:axId val="101920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9178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60096"/>
        <c:axId val="109062016"/>
      </c:scatterChart>
      <c:valAx>
        <c:axId val="109060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9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62016"/>
        <c:crossesAt val="0"/>
        <c:crossBetween val="midCat"/>
        <c:majorUnit val="10"/>
      </c:valAx>
      <c:valAx>
        <c:axId val="109062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64E-2"/>
              <c:y val="0.37562273946525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60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766626547372187"/>
          <c:y val="0.39303579360272295"/>
          <c:w val="0.98606362050047613"/>
          <c:h val="0.50000126907213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275166</xdr:colOff>
      <xdr:row>28</xdr:row>
      <xdr:rowOff>95250</xdr:rowOff>
    </xdr:from>
    <xdr:to>
      <xdr:col>11</xdr:col>
      <xdr:colOff>84666</xdr:colOff>
      <xdr:row>52</xdr:row>
      <xdr:rowOff>144873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846" t="7179" r="14219" b="11795"/>
        <a:stretch>
          <a:fillRect/>
        </a:stretch>
      </xdr:blipFill>
      <xdr:spPr bwMode="auto">
        <a:xfrm>
          <a:off x="5460999" y="4540250"/>
          <a:ext cx="4042834" cy="3859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137583</xdr:colOff>
      <xdr:row>29</xdr:row>
      <xdr:rowOff>0</xdr:rowOff>
    </xdr:from>
    <xdr:to>
      <xdr:col>5</xdr:col>
      <xdr:colOff>164282</xdr:colOff>
      <xdr:row>52</xdr:row>
      <xdr:rowOff>85922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83" y="4603750"/>
          <a:ext cx="5212532" cy="37371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7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8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4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40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5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7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700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3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3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8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8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328083</xdr:colOff>
      <xdr:row>30</xdr:row>
      <xdr:rowOff>127000</xdr:rowOff>
    </xdr:from>
    <xdr:to>
      <xdr:col>12</xdr:col>
      <xdr:colOff>127000</xdr:colOff>
      <xdr:row>51</xdr:row>
      <xdr:rowOff>116417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3534" t="7692" r="11398" b="11795"/>
        <a:stretch>
          <a:fillRect/>
        </a:stretch>
      </xdr:blipFill>
      <xdr:spPr bwMode="auto">
        <a:xfrm>
          <a:off x="6709833" y="4889500"/>
          <a:ext cx="3757084" cy="33231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338667</xdr:colOff>
      <xdr:row>30</xdr:row>
      <xdr:rowOff>10584</xdr:rowOff>
    </xdr:from>
    <xdr:to>
      <xdr:col>5</xdr:col>
      <xdr:colOff>371462</xdr:colOff>
      <xdr:row>53</xdr:row>
      <xdr:rowOff>96506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667" y="4773084"/>
          <a:ext cx="5218628" cy="37371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2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1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1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20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20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5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3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465667</xdr:colOff>
      <xdr:row>31</xdr:row>
      <xdr:rowOff>137583</xdr:rowOff>
    </xdr:from>
    <xdr:to>
      <xdr:col>8</xdr:col>
      <xdr:colOff>539749</xdr:colOff>
      <xdr:row>52</xdr:row>
      <xdr:rowOff>84666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7533" t="8462" r="14871" b="12051"/>
        <a:stretch>
          <a:fillRect/>
        </a:stretch>
      </xdr:blipFill>
      <xdr:spPr bwMode="auto">
        <a:xfrm>
          <a:off x="5651500" y="5058833"/>
          <a:ext cx="3386666" cy="32808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179917</xdr:colOff>
      <xdr:row>32</xdr:row>
      <xdr:rowOff>21167</xdr:rowOff>
    </xdr:from>
    <xdr:to>
      <xdr:col>5</xdr:col>
      <xdr:colOff>212712</xdr:colOff>
      <xdr:row>55</xdr:row>
      <xdr:rowOff>107089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917" y="5101167"/>
          <a:ext cx="5218628" cy="373717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7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4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4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1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5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3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3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9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296333</xdr:colOff>
      <xdr:row>31</xdr:row>
      <xdr:rowOff>31750</xdr:rowOff>
    </xdr:from>
    <xdr:to>
      <xdr:col>8</xdr:col>
      <xdr:colOff>402166</xdr:colOff>
      <xdr:row>52</xdr:row>
      <xdr:rowOff>10583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6910" t="7692" r="14817" b="12051"/>
        <a:stretch>
          <a:fillRect/>
        </a:stretch>
      </xdr:blipFill>
      <xdr:spPr bwMode="auto">
        <a:xfrm>
          <a:off x="5482166" y="4953000"/>
          <a:ext cx="3418417" cy="33125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10584</xdr:colOff>
      <xdr:row>31</xdr:row>
      <xdr:rowOff>63500</xdr:rowOff>
    </xdr:from>
    <xdr:to>
      <xdr:col>5</xdr:col>
      <xdr:colOff>43379</xdr:colOff>
      <xdr:row>54</xdr:row>
      <xdr:rowOff>149422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4" y="4984750"/>
          <a:ext cx="5218628" cy="3737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613832</xdr:colOff>
      <xdr:row>32</xdr:row>
      <xdr:rowOff>74082</xdr:rowOff>
    </xdr:from>
    <xdr:to>
      <xdr:col>10</xdr:col>
      <xdr:colOff>116415</xdr:colOff>
      <xdr:row>53</xdr:row>
      <xdr:rowOff>42332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6705" t="8205" r="14781" b="11795"/>
        <a:stretch>
          <a:fillRect/>
        </a:stretch>
      </xdr:blipFill>
      <xdr:spPr bwMode="auto">
        <a:xfrm>
          <a:off x="5799665" y="5154082"/>
          <a:ext cx="3429000" cy="330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179917</xdr:colOff>
      <xdr:row>30</xdr:row>
      <xdr:rowOff>148166</xdr:rowOff>
    </xdr:from>
    <xdr:to>
      <xdr:col>5</xdr:col>
      <xdr:colOff>212712</xdr:colOff>
      <xdr:row>54</xdr:row>
      <xdr:rowOff>75338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917" y="4910666"/>
          <a:ext cx="5218628" cy="3737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48</xdr:row>
      <xdr:rowOff>52916</xdr:rowOff>
    </xdr:from>
    <xdr:to>
      <xdr:col>11</xdr:col>
      <xdr:colOff>243417</xdr:colOff>
      <xdr:row>65</xdr:row>
      <xdr:rowOff>52916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187" t="13333" r="4883" b="21282"/>
        <a:stretch>
          <a:fillRect/>
        </a:stretch>
      </xdr:blipFill>
      <xdr:spPr bwMode="auto">
        <a:xfrm>
          <a:off x="5566833" y="5535083"/>
          <a:ext cx="4402667" cy="2698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84667</xdr:colOff>
      <xdr:row>49</xdr:row>
      <xdr:rowOff>95250</xdr:rowOff>
    </xdr:from>
    <xdr:to>
      <xdr:col>5</xdr:col>
      <xdr:colOff>117462</xdr:colOff>
      <xdr:row>76</xdr:row>
      <xdr:rowOff>107053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7" y="5736167"/>
          <a:ext cx="5218628" cy="42980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444500</xdr:colOff>
      <xdr:row>49</xdr:row>
      <xdr:rowOff>10584</xdr:rowOff>
    </xdr:from>
    <xdr:to>
      <xdr:col>11</xdr:col>
      <xdr:colOff>275166</xdr:colOff>
      <xdr:row>66</xdr:row>
      <xdr:rowOff>52917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7187" t="13077" r="5517" b="20513"/>
        <a:stretch>
          <a:fillRect/>
        </a:stretch>
      </xdr:blipFill>
      <xdr:spPr bwMode="auto">
        <a:xfrm>
          <a:off x="5630333" y="5651501"/>
          <a:ext cx="4370916" cy="27410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254000</xdr:colOff>
      <xdr:row>49</xdr:row>
      <xdr:rowOff>137583</xdr:rowOff>
    </xdr:from>
    <xdr:to>
      <xdr:col>5</xdr:col>
      <xdr:colOff>286795</xdr:colOff>
      <xdr:row>76</xdr:row>
      <xdr:rowOff>149386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" y="5778500"/>
          <a:ext cx="5218628" cy="4298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740834</xdr:colOff>
      <xdr:row>51</xdr:row>
      <xdr:rowOff>158749</xdr:rowOff>
    </xdr:from>
    <xdr:to>
      <xdr:col>11</xdr:col>
      <xdr:colOff>603250</xdr:colOff>
      <xdr:row>67</xdr:row>
      <xdr:rowOff>31749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6768" t="18205" r="5245" b="23333"/>
        <a:stretch>
          <a:fillRect/>
        </a:stretch>
      </xdr:blipFill>
      <xdr:spPr bwMode="auto">
        <a:xfrm>
          <a:off x="5926667" y="6117166"/>
          <a:ext cx="4402666" cy="241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465667</xdr:colOff>
      <xdr:row>51</xdr:row>
      <xdr:rowOff>42333</xdr:rowOff>
    </xdr:from>
    <xdr:to>
      <xdr:col>5</xdr:col>
      <xdr:colOff>498462</xdr:colOff>
      <xdr:row>78</xdr:row>
      <xdr:rowOff>54136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667" y="6000750"/>
          <a:ext cx="5218628" cy="42980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7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7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abSelected="1" zoomScale="90" zoomScaleNormal="90" workbookViewId="0">
      <selection activeCell="A30" sqref="A30:D334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9" width="9.109375" style="18"/>
    <col min="10" max="10" width="0" style="18" hidden="1" customWidth="1"/>
    <col min="11" max="16384" width="9.109375" style="18"/>
  </cols>
  <sheetData>
    <row r="1" spans="1:8" x14ac:dyDescent="0.25">
      <c r="A1" s="43" t="s">
        <v>76</v>
      </c>
    </row>
    <row r="2" spans="1:8" ht="12.75" customHeight="1" x14ac:dyDescent="0.25">
      <c r="A2" s="76" t="s">
        <v>93</v>
      </c>
      <c r="B2" s="77">
        <v>40738</v>
      </c>
    </row>
    <row r="3" spans="1:8" x14ac:dyDescent="0.25">
      <c r="A3" s="44"/>
    </row>
    <row r="4" spans="1:8" x14ac:dyDescent="0.25">
      <c r="B4" s="67" t="s">
        <v>0</v>
      </c>
      <c r="C4" s="67" t="s">
        <v>1</v>
      </c>
    </row>
    <row r="5" spans="1:8" x14ac:dyDescent="0.25">
      <c r="B5" s="66">
        <v>8.3000000000000007</v>
      </c>
      <c r="C5" s="66">
        <v>16.8</v>
      </c>
    </row>
    <row r="7" spans="1:8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67" t="s">
        <v>78</v>
      </c>
      <c r="H7" s="52" t="s">
        <v>5</v>
      </c>
    </row>
    <row r="8" spans="1:8" x14ac:dyDescent="0.25">
      <c r="A8" s="53" t="s">
        <v>80</v>
      </c>
      <c r="B8" s="55" t="s">
        <v>25</v>
      </c>
      <c r="C8" s="56">
        <v>161700</v>
      </c>
      <c r="D8" s="56">
        <v>3920</v>
      </c>
      <c r="E8" s="56">
        <v>1960</v>
      </c>
      <c r="F8" s="78" t="s">
        <v>79</v>
      </c>
      <c r="G8" s="79">
        <v>136</v>
      </c>
      <c r="H8" s="58">
        <f>D8/G8</f>
        <v>28.823529411764707</v>
      </c>
    </row>
    <row r="9" spans="1:8" x14ac:dyDescent="0.25">
      <c r="A9" s="53" t="s">
        <v>81</v>
      </c>
      <c r="B9" s="55" t="s">
        <v>25</v>
      </c>
      <c r="C9" s="56">
        <v>136300</v>
      </c>
      <c r="D9" s="56">
        <v>3280</v>
      </c>
      <c r="E9" s="56">
        <v>1640</v>
      </c>
      <c r="F9" s="78" t="s">
        <v>79</v>
      </c>
      <c r="G9" s="79">
        <v>116</v>
      </c>
      <c r="H9" s="58">
        <f>D9/G9</f>
        <v>28.275862068965516</v>
      </c>
    </row>
    <row r="10" spans="1:8" x14ac:dyDescent="0.25">
      <c r="A10" s="53" t="s">
        <v>82</v>
      </c>
      <c r="B10" s="55" t="s">
        <v>25</v>
      </c>
      <c r="C10" s="56">
        <v>88700</v>
      </c>
      <c r="D10" s="56">
        <v>2140</v>
      </c>
      <c r="E10" s="56">
        <v>1070</v>
      </c>
      <c r="F10" s="78" t="s">
        <v>79</v>
      </c>
      <c r="G10" s="79">
        <v>76.7</v>
      </c>
      <c r="H10" s="58">
        <f>D10/G10</f>
        <v>27.900912646675359</v>
      </c>
    </row>
    <row r="11" spans="1:8" x14ac:dyDescent="0.25">
      <c r="A11" s="53" t="s">
        <v>83</v>
      </c>
      <c r="B11" s="55"/>
      <c r="C11" s="56"/>
      <c r="D11" s="56"/>
      <c r="E11" s="56"/>
      <c r="F11" s="80"/>
      <c r="G11" s="80"/>
      <c r="H11" s="80"/>
    </row>
    <row r="12" spans="1:8" x14ac:dyDescent="0.25">
      <c r="A12" s="53" t="s">
        <v>84</v>
      </c>
      <c r="B12" s="55"/>
      <c r="C12" s="56"/>
      <c r="D12" s="56"/>
      <c r="E12" s="56"/>
      <c r="F12" s="80"/>
      <c r="G12" s="80"/>
      <c r="H12" s="80"/>
    </row>
    <row r="14" spans="1:8" x14ac:dyDescent="0.25">
      <c r="B14" s="82" t="s">
        <v>10</v>
      </c>
      <c r="C14" s="82"/>
      <c r="D14" s="82"/>
      <c r="E14" s="82"/>
      <c r="F14" s="63">
        <f>2*TAN(C5*3.1415926535/360)</f>
        <v>0.29533430520722193</v>
      </c>
    </row>
    <row r="15" spans="1:8" x14ac:dyDescent="0.25">
      <c r="B15" s="45"/>
      <c r="C15" s="45"/>
      <c r="D15" s="45"/>
      <c r="E15" s="45"/>
      <c r="F15" s="64"/>
    </row>
    <row r="16" spans="1:8" x14ac:dyDescent="0.25">
      <c r="B16" s="82" t="s">
        <v>11</v>
      </c>
      <c r="C16" s="82"/>
      <c r="D16" s="82"/>
      <c r="E16" s="82"/>
      <c r="F16" s="63">
        <f>2*TAN(B5*3.1415926535/360)</f>
        <v>0.14511618978750368</v>
      </c>
    </row>
    <row r="17" spans="1:11" x14ac:dyDescent="0.25">
      <c r="B17" s="46"/>
      <c r="C17" s="46"/>
      <c r="D17" s="46"/>
      <c r="E17" s="46"/>
      <c r="F17" s="65"/>
      <c r="G17" s="43" t="s">
        <v>86</v>
      </c>
    </row>
    <row r="18" spans="1:11" x14ac:dyDescent="0.25">
      <c r="B18" s="43" t="s">
        <v>15</v>
      </c>
      <c r="C18" s="60">
        <v>10</v>
      </c>
      <c r="D18" s="60">
        <v>15</v>
      </c>
      <c r="E18" s="60">
        <v>20</v>
      </c>
      <c r="F18" s="60">
        <v>25</v>
      </c>
      <c r="G18" s="60">
        <f>SQRT(C8)</f>
        <v>402.11938525766203</v>
      </c>
    </row>
    <row r="19" spans="1:11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7.62</v>
      </c>
      <c r="G19" s="60">
        <f>G18*0.3048</f>
        <v>122.5659886265354</v>
      </c>
    </row>
    <row r="20" spans="1:11" x14ac:dyDescent="0.25">
      <c r="B20" s="43" t="s">
        <v>17</v>
      </c>
      <c r="C20" s="60">
        <f>C18*F14</f>
        <v>2.9533430520722193</v>
      </c>
      <c r="D20" s="60">
        <f>D18*F14</f>
        <v>4.4300145781083291</v>
      </c>
      <c r="E20" s="60">
        <f>E18*F14</f>
        <v>5.9066861041444385</v>
      </c>
      <c r="F20" s="60">
        <f>F18*F14</f>
        <v>7.3833576301805479</v>
      </c>
    </row>
    <row r="21" spans="1:11" x14ac:dyDescent="0.25">
      <c r="B21" s="43" t="s">
        <v>16</v>
      </c>
      <c r="C21" s="60">
        <f>C19*F14</f>
        <v>0.90017896227161243</v>
      </c>
      <c r="D21" s="60">
        <f>D19*F14</f>
        <v>1.3502684434074186</v>
      </c>
      <c r="E21" s="60">
        <f>E19*F14</f>
        <v>1.8003579245432249</v>
      </c>
      <c r="F21" s="60">
        <f>F19*F14</f>
        <v>2.2504474056790311</v>
      </c>
    </row>
    <row r="22" spans="1:11" x14ac:dyDescent="0.25">
      <c r="B22" s="43" t="s">
        <v>8</v>
      </c>
      <c r="C22" s="61">
        <f>C8/(C18*C18)</f>
        <v>1617</v>
      </c>
      <c r="D22" s="61">
        <f>C8/(D18*D18)</f>
        <v>718.66666666666663</v>
      </c>
      <c r="E22" s="61">
        <f>C8/(E18*E18)</f>
        <v>404.25</v>
      </c>
      <c r="F22" s="61">
        <f>C8/(F18*F18)</f>
        <v>258.72000000000003</v>
      </c>
    </row>
    <row r="23" spans="1:11" x14ac:dyDescent="0.25">
      <c r="B23" s="43" t="s">
        <v>9</v>
      </c>
      <c r="C23" s="62">
        <f>C22*10.7639</f>
        <v>17405.226299999998</v>
      </c>
      <c r="D23" s="62">
        <f>D22*10.7639</f>
        <v>7735.6561333333329</v>
      </c>
      <c r="E23" s="61">
        <f>E22*10.7639</f>
        <v>4351.3065749999996</v>
      </c>
      <c r="F23" s="61">
        <f>F22*10.7639</f>
        <v>2784.8362080000002</v>
      </c>
    </row>
    <row r="25" spans="1:11" x14ac:dyDescent="0.25">
      <c r="A25" s="69" t="s">
        <v>13</v>
      </c>
      <c r="B25" s="82" t="s">
        <v>12</v>
      </c>
      <c r="C25" s="82"/>
      <c r="D25" s="82"/>
      <c r="E25" s="82"/>
    </row>
    <row r="26" spans="1:11" x14ac:dyDescent="0.25">
      <c r="A26" s="70">
        <v>150</v>
      </c>
      <c r="B26" s="68">
        <v>5</v>
      </c>
      <c r="C26" s="68">
        <v>10</v>
      </c>
      <c r="D26" s="68">
        <v>20</v>
      </c>
      <c r="E26" s="68">
        <v>30</v>
      </c>
    </row>
    <row r="27" spans="1:11" x14ac:dyDescent="0.25">
      <c r="B27" s="63">
        <f>B26/A26</f>
        <v>3.3333333333333333E-2</v>
      </c>
      <c r="C27" s="63">
        <f>C26/A26</f>
        <v>6.6666666666666666E-2</v>
      </c>
      <c r="D27" s="63">
        <f>D26/A26</f>
        <v>0.13333333333333333</v>
      </c>
      <c r="E27" s="63">
        <f>E26/A26</f>
        <v>0.2</v>
      </c>
    </row>
    <row r="30" spans="1:11" x14ac:dyDescent="0.25">
      <c r="B30" s="47"/>
      <c r="D30" s="47"/>
    </row>
    <row r="31" spans="1:11" x14ac:dyDescent="0.25">
      <c r="E31" s="48"/>
    </row>
    <row r="32" spans="1:11" x14ac:dyDescent="0.25">
      <c r="E32" s="45"/>
      <c r="F32" s="45"/>
      <c r="G32" s="45"/>
      <c r="H32" s="45"/>
      <c r="I32" s="45"/>
      <c r="J32" s="45"/>
      <c r="K32" s="45"/>
    </row>
    <row r="33" spans="10:11" x14ac:dyDescent="0.25">
      <c r="J33" s="49"/>
      <c r="K33" s="50"/>
    </row>
    <row r="34" spans="10:11" x14ac:dyDescent="0.25">
      <c r="J34" s="49"/>
      <c r="K34" s="50"/>
    </row>
    <row r="35" spans="10:11" x14ac:dyDescent="0.25">
      <c r="J35" s="49"/>
      <c r="K35" s="50"/>
    </row>
    <row r="36" spans="10:11" x14ac:dyDescent="0.25">
      <c r="J36" s="49"/>
      <c r="K36" s="50"/>
    </row>
    <row r="37" spans="10:11" x14ac:dyDescent="0.25">
      <c r="J37" s="49"/>
      <c r="K37" s="50"/>
    </row>
    <row r="38" spans="10:11" x14ac:dyDescent="0.25">
      <c r="J38" s="49"/>
      <c r="K38" s="50"/>
    </row>
    <row r="39" spans="10:11" x14ac:dyDescent="0.25">
      <c r="J39" s="49"/>
      <c r="K39" s="50"/>
    </row>
    <row r="40" spans="10:11" x14ac:dyDescent="0.25">
      <c r="J40" s="49"/>
      <c r="K40" s="50"/>
    </row>
    <row r="41" spans="10:11" x14ac:dyDescent="0.25">
      <c r="J41" s="49"/>
      <c r="K41" s="50"/>
    </row>
    <row r="42" spans="10:11" x14ac:dyDescent="0.25">
      <c r="J42" s="49"/>
      <c r="K42" s="50"/>
    </row>
    <row r="43" spans="10:11" x14ac:dyDescent="0.25">
      <c r="J43" s="49"/>
      <c r="K43" s="50"/>
    </row>
    <row r="44" spans="10:11" x14ac:dyDescent="0.25">
      <c r="J44" s="49"/>
      <c r="K44" s="50"/>
    </row>
    <row r="45" spans="10:11" x14ac:dyDescent="0.25">
      <c r="J45" s="49"/>
      <c r="K45" s="50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3" zoomScale="90" zoomScaleNormal="90" workbookViewId="0">
      <selection sqref="A1:G9"/>
    </sheetView>
  </sheetViews>
  <sheetFormatPr defaultColWidth="9.109375" defaultRowHeight="13.2" x14ac:dyDescent="0.25"/>
  <cols>
    <col min="1" max="16384" width="9.109375" style="18"/>
  </cols>
  <sheetData>
    <row r="1" spans="1:7" x14ac:dyDescent="0.25">
      <c r="B1" s="18" t="s">
        <v>27</v>
      </c>
      <c r="D1" s="18" t="s">
        <v>28</v>
      </c>
      <c r="G1" s="18" t="s">
        <v>29</v>
      </c>
    </row>
    <row r="2" spans="1:7" x14ac:dyDescent="0.25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5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5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5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5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5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5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5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5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5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5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5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5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5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5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5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5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5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5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5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5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5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5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5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5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5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5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5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5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5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5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5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5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5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5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5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5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5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5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5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5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5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5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5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5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5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5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5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5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5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5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5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5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5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5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5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5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5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5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5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5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5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5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5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5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5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5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5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5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5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5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5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5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5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5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5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5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5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5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5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5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5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5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5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5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5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5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5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5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5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5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5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5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5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5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5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5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5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5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5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5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5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5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5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5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5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5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5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5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5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5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5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5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5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5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5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5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5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5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5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5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5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5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5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5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5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5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5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5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5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5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5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5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5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5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5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5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5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5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5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5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5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5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5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5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5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5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5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5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5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5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5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5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5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5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5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5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5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5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5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5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5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5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5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5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5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5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5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5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5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5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5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5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5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5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5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5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5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5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5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5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5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5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5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5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5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5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5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5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5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5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5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5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5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5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5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5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5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5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5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5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5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5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5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5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5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5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5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5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5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5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5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5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5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5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5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5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5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5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5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5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5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5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5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5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5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5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5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5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5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5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5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5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5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5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5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5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5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5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5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5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5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5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5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5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5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5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5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5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5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5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5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5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5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5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5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5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5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5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5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5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5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5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5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5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5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5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5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5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5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5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5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5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5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5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5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5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5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5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5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5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5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5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5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5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5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5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5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5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5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5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5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5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5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5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5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5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5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5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5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5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5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5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5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5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5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5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5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5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5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5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5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5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5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5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5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5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5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5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5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5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5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5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5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5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5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5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5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5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5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5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5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5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5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5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5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5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5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5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5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5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5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5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5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5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5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5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5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5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5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5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5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5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5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5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5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5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5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5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5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5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5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5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5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5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5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5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5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5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5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5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5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5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5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5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5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5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5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5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5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5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5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5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5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5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5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5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5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5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5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5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5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5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5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5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5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5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5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5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5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5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5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5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5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5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5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5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5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5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5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5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5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5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5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5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5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5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5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5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5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5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5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5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5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5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5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5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5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5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5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5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5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5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5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5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5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5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5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5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5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5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5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5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5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5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5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5">
      <c r="A448">
        <v>28.440999999999999</v>
      </c>
      <c r="B448">
        <v>105.866</v>
      </c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zoomScale="90" zoomScaleNormal="90" workbookViewId="0">
      <selection activeCell="AE26" sqref="AE26"/>
    </sheetView>
  </sheetViews>
  <sheetFormatPr defaultColWidth="9.109375" defaultRowHeight="13.2" x14ac:dyDescent="0.25"/>
  <cols>
    <col min="1" max="16384" width="9.109375" style="18"/>
  </cols>
  <sheetData>
    <row r="1" spans="1:7" x14ac:dyDescent="0.25">
      <c r="B1" s="18" t="s">
        <v>27</v>
      </c>
      <c r="D1" s="18" t="s">
        <v>28</v>
      </c>
      <c r="G1" s="18" t="s">
        <v>29</v>
      </c>
    </row>
    <row r="2" spans="1:7" x14ac:dyDescent="0.25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5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5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5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5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5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5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5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5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5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5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5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5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5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5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5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5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5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5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5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5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5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5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5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5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5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5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5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5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5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5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5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5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5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5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5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5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5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5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5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5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5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5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5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5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5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5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5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5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5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5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5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5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5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5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5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5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5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5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5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5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5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5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5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5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5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5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5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5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5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5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5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5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5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5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5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5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5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5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5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5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5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5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5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5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5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5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5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5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5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5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5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5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5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5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5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5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5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5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5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5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5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5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5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5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5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5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5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5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5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5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5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5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5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5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5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5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5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5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5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5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5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5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5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5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5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5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5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5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5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5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5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5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5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5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5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5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5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5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5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5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5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5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5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5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5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5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5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5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5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5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5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5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5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5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5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5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5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5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5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5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5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5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5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5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5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5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5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5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5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5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5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5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5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5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5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5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5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5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5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5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5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5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5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5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5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5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5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5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5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5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5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5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5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5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5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5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5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5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5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5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5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5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5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5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5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5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5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5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5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5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5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5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5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5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5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5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5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5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5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5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5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5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5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5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5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5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5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5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5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5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5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5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5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5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5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5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5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5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5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5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5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5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5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5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5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5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5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5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5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5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5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5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5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5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5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5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5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5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5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5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5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5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5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5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5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5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5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5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5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5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5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5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5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5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5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5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5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5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5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5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5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5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5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5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5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5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5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5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5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5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5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5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5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5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5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5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5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5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5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5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5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5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5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5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5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5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5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5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5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5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5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5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5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5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5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5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5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5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5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5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5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5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5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5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5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5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5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5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5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5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5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5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5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5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5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5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5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5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5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5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5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5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5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5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5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5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5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5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5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5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5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5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5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5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5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5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5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5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5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5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5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5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5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5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5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5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5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5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5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5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5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5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5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5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5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5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5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5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5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5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5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5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5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5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5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5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5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5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5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5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5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5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5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5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5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5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5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5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5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5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5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5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5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5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5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5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5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5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5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5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5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5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5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5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5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5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5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5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5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5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5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5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5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5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5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5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5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5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5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5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5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5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5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5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5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5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5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5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5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5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5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5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5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5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5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5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5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5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5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5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5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5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5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5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5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5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5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5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5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5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5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5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5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5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5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5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5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5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5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5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5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5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5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5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5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5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5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5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5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5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5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5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5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5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5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5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5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5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5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5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5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5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5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5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5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5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5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5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5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5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5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5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5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5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5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5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5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5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5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5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5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D1" workbookViewId="0">
      <selection activeCell="K34" sqref="K34"/>
    </sheetView>
  </sheetViews>
  <sheetFormatPr defaultRowHeight="13.2" x14ac:dyDescent="0.25"/>
  <cols>
    <col min="1" max="1" width="20.88671875" customWidth="1"/>
    <col min="2" max="2" width="19" customWidth="1"/>
    <col min="3" max="3" width="16" customWidth="1"/>
    <col min="4" max="4" width="19.33203125" customWidth="1"/>
    <col min="5" max="5" width="17.33203125" customWidth="1"/>
    <col min="6" max="6" width="18.109375" customWidth="1"/>
    <col min="7" max="8" width="18.44140625" customWidth="1"/>
    <col min="9" max="9" width="14.44140625" customWidth="1"/>
    <col min="10" max="10" width="14" customWidth="1"/>
  </cols>
  <sheetData>
    <row r="1" spans="1:12" x14ac:dyDescent="0.25">
      <c r="A1" s="85" t="s">
        <v>58</v>
      </c>
      <c r="B1" s="85"/>
      <c r="C1" s="85"/>
    </row>
    <row r="2" spans="1:12" ht="14.4" x14ac:dyDescent="0.3">
      <c r="A2" s="26" t="s">
        <v>66</v>
      </c>
      <c r="B2" s="26" t="s">
        <v>49</v>
      </c>
      <c r="C2" s="27" t="s">
        <v>3</v>
      </c>
      <c r="D2" s="27" t="s">
        <v>60</v>
      </c>
      <c r="E2" s="27" t="s">
        <v>61</v>
      </c>
      <c r="F2" s="27" t="s">
        <v>47</v>
      </c>
      <c r="G2" s="25"/>
    </row>
    <row r="3" spans="1:12" ht="14.4" x14ac:dyDescent="0.3">
      <c r="A3" s="28" t="s">
        <v>50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4.4" x14ac:dyDescent="0.3">
      <c r="A4" s="28">
        <v>20</v>
      </c>
      <c r="B4" s="28" t="s">
        <v>51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4.4" x14ac:dyDescent="0.3">
      <c r="A5" s="28">
        <v>20</v>
      </c>
      <c r="B5" s="28" t="s">
        <v>52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4.4" x14ac:dyDescent="0.3">
      <c r="A6" s="28" t="s">
        <v>53</v>
      </c>
      <c r="B6" s="28" t="s">
        <v>52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4.4" x14ac:dyDescent="0.3">
      <c r="A7" s="28">
        <v>40</v>
      </c>
      <c r="B7" s="28" t="s">
        <v>52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4.4" x14ac:dyDescent="0.3">
      <c r="A8" s="28" t="s">
        <v>54</v>
      </c>
      <c r="B8" s="28" t="s">
        <v>52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4.4" x14ac:dyDescent="0.3">
      <c r="A9" s="28">
        <v>60</v>
      </c>
      <c r="B9" s="28" t="s">
        <v>52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4.4" x14ac:dyDescent="0.3">
      <c r="A10" s="28" t="s">
        <v>55</v>
      </c>
      <c r="B10" s="28" t="s">
        <v>52</v>
      </c>
      <c r="C10" s="28">
        <v>1031</v>
      </c>
      <c r="D10" s="29" t="s">
        <v>56</v>
      </c>
      <c r="E10" s="29">
        <v>61.68</v>
      </c>
      <c r="F10" s="30">
        <v>0.91481810115350493</v>
      </c>
      <c r="G10" s="25" t="s">
        <v>57</v>
      </c>
    </row>
    <row r="11" spans="1:12" ht="14.4" x14ac:dyDescent="0.3">
      <c r="A11" s="31"/>
      <c r="B11" s="31"/>
      <c r="C11" s="31"/>
      <c r="D11" s="32"/>
      <c r="E11" s="32"/>
      <c r="F11" s="33"/>
      <c r="G11" s="25"/>
    </row>
    <row r="13" spans="1:12" ht="14.4" x14ac:dyDescent="0.3">
      <c r="A13" s="87" t="s">
        <v>74</v>
      </c>
      <c r="B13" s="86" t="s">
        <v>47</v>
      </c>
      <c r="C13" s="86"/>
      <c r="D13" s="86"/>
      <c r="E13" s="83" t="s">
        <v>67</v>
      </c>
      <c r="F13" s="83" t="s">
        <v>68</v>
      </c>
      <c r="G13" s="83" t="s">
        <v>69</v>
      </c>
      <c r="H13" s="83" t="s">
        <v>70</v>
      </c>
      <c r="I13" s="83" t="s">
        <v>71</v>
      </c>
      <c r="J13" s="83" t="s">
        <v>72</v>
      </c>
    </row>
    <row r="14" spans="1:12" ht="14.4" x14ac:dyDescent="0.3">
      <c r="A14" s="87"/>
      <c r="B14" s="34" t="s">
        <v>22</v>
      </c>
      <c r="C14" s="9" t="s">
        <v>59</v>
      </c>
      <c r="D14" s="9" t="s">
        <v>20</v>
      </c>
      <c r="E14" s="84"/>
      <c r="F14" s="84"/>
      <c r="G14" s="84"/>
      <c r="H14" s="84"/>
      <c r="I14" s="84"/>
      <c r="J14" s="84"/>
    </row>
    <row r="15" spans="1:12" ht="14.4" x14ac:dyDescent="0.3">
      <c r="A15" s="35" t="s">
        <v>50</v>
      </c>
      <c r="B15" s="36" t="s">
        <v>73</v>
      </c>
      <c r="C15" s="35" t="s">
        <v>73</v>
      </c>
      <c r="D15" s="35" t="s">
        <v>73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5">
      <c r="A16" s="38" t="s">
        <v>33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5">
      <c r="A17" s="38" t="s">
        <v>32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5">
      <c r="A18" s="38" t="s">
        <v>34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5">
      <c r="A19" s="38" t="s">
        <v>35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5">
      <c r="A20" s="38" t="s">
        <v>37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5">
      <c r="A21" s="38" t="s">
        <v>36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5">
      <c r="A22" s="38" t="s">
        <v>38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5">
      <c r="A23" s="38" t="s">
        <v>39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5">
      <c r="A24" s="38" t="s">
        <v>40</v>
      </c>
      <c r="B24" s="42">
        <v>0.92400000000000004</v>
      </c>
      <c r="C24" s="42">
        <v>0.9</v>
      </c>
      <c r="D24" s="42">
        <v>0.90800000000000003</v>
      </c>
      <c r="E24" s="39" t="s">
        <v>75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5">
      <c r="A25" s="38" t="s">
        <v>41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5">
      <c r="A26" s="38" t="s">
        <v>63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5">
      <c r="A27" s="38" t="s">
        <v>64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5">
      <c r="A28" s="38" t="s">
        <v>62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5">
      <c r="A29" s="38" t="s">
        <v>65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5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7"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88671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28.9</v>
      </c>
      <c r="C6" s="13">
        <v>41.3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33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0.75374314509594909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0.51537352616702503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5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5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5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10</v>
      </c>
      <c r="C29" s="2">
        <v>21.3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0.37609657824701753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0.17497732704682131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5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5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5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5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5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5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5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5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5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5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5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5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5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5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5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5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5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5">
      <c r="A59">
        <v>-16.224</v>
      </c>
      <c r="B59">
        <v>1022.673</v>
      </c>
      <c r="C59">
        <v>-16.288</v>
      </c>
      <c r="D59">
        <v>1083.018</v>
      </c>
    </row>
    <row r="60" spans="1:10" x14ac:dyDescent="0.25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5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5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5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5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5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5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5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5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5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5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5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5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5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5">
      <c r="A74">
        <v>-15.259</v>
      </c>
      <c r="B74">
        <v>1282.289</v>
      </c>
      <c r="C74">
        <v>-15.323</v>
      </c>
      <c r="D74">
        <v>1348.13</v>
      </c>
    </row>
    <row r="75" spans="1:4" x14ac:dyDescent="0.25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5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5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5">
      <c r="A78">
        <v>-15</v>
      </c>
      <c r="B78">
        <v>1372.297</v>
      </c>
      <c r="C78">
        <v>-15.065</v>
      </c>
      <c r="D78">
        <v>1436.7950000000001</v>
      </c>
    </row>
    <row r="79" spans="1:4" x14ac:dyDescent="0.25">
      <c r="A79">
        <v>-14.935</v>
      </c>
      <c r="B79">
        <v>1392.5229999999999</v>
      </c>
      <c r="C79">
        <v>-15</v>
      </c>
      <c r="D79">
        <v>1461.598</v>
      </c>
    </row>
    <row r="80" spans="1:4" x14ac:dyDescent="0.25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5">
      <c r="A81">
        <v>-14.805</v>
      </c>
      <c r="B81">
        <v>1426.547</v>
      </c>
      <c r="C81">
        <v>-14.87</v>
      </c>
      <c r="D81">
        <v>1507.69</v>
      </c>
    </row>
    <row r="82" spans="1:4" x14ac:dyDescent="0.25">
      <c r="A82">
        <v>-14.74</v>
      </c>
      <c r="B82">
        <v>1443.519</v>
      </c>
      <c r="C82">
        <v>-14.805</v>
      </c>
      <c r="D82">
        <v>1532.096</v>
      </c>
    </row>
    <row r="83" spans="1:4" x14ac:dyDescent="0.25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5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5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5">
      <c r="A86">
        <v>-14.48</v>
      </c>
      <c r="B86">
        <v>1541.989</v>
      </c>
      <c r="C86">
        <v>-14.545</v>
      </c>
      <c r="D86">
        <v>1623.683</v>
      </c>
    </row>
    <row r="87" spans="1:4" x14ac:dyDescent="0.25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5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5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5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5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5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5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5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5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5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5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5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5">
      <c r="A99">
        <v>-13.63</v>
      </c>
      <c r="B99">
        <v>1867.979</v>
      </c>
      <c r="C99">
        <v>-13.696</v>
      </c>
      <c r="D99">
        <v>2009.65</v>
      </c>
    </row>
    <row r="100" spans="1:4" x14ac:dyDescent="0.25">
      <c r="A100">
        <v>-13.565</v>
      </c>
      <c r="B100">
        <v>1898.27</v>
      </c>
      <c r="C100">
        <v>-13.63</v>
      </c>
      <c r="D100">
        <v>2034.54</v>
      </c>
    </row>
    <row r="101" spans="1:4" x14ac:dyDescent="0.25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5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5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5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5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5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5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5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5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5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5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5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5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5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5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5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5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5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5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5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5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5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5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5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5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5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5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5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5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5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5">
      <c r="A131">
        <v>-11.513</v>
      </c>
      <c r="B131">
        <v>3071.587</v>
      </c>
      <c r="C131">
        <v>-11.58</v>
      </c>
      <c r="D131">
        <v>3265.26</v>
      </c>
    </row>
    <row r="132" spans="1:4" x14ac:dyDescent="0.25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5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5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5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5">
      <c r="A136">
        <v>-11.179</v>
      </c>
      <c r="B136">
        <v>3308.846</v>
      </c>
      <c r="C136">
        <v>-11.246</v>
      </c>
      <c r="D136">
        <v>3520.721</v>
      </c>
    </row>
    <row r="137" spans="1:4" x14ac:dyDescent="0.25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5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5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5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5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5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5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5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5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5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5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5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5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5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5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5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5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5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5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5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5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5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5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5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5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5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5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5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5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5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5">
      <c r="A167">
        <v>-9.093</v>
      </c>
      <c r="B167">
        <v>5284.174</v>
      </c>
      <c r="C167">
        <v>-9.16</v>
      </c>
      <c r="D167">
        <v>5451.23</v>
      </c>
    </row>
    <row r="168" spans="1:4" x14ac:dyDescent="0.25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5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5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5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5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5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5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5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5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5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5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5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5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5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5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5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5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5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5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5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5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5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5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5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5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5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5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5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5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5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5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5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5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5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5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5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5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5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5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5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5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5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5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5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5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5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5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5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5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5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5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5">
      <c r="A219">
        <v>-5.54</v>
      </c>
      <c r="B219">
        <v>10403.739</v>
      </c>
      <c r="C219">
        <v>-5.609</v>
      </c>
      <c r="D219">
        <v>10382.1</v>
      </c>
    </row>
    <row r="220" spans="1:4" x14ac:dyDescent="0.25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5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5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5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5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5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5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5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5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5">
      <c r="A229">
        <v>-4.851</v>
      </c>
      <c r="B229">
        <v>11399.484</v>
      </c>
      <c r="C229">
        <v>-4.92</v>
      </c>
      <c r="D229">
        <v>11470.884</v>
      </c>
    </row>
    <row r="230" spans="1:4" x14ac:dyDescent="0.25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5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5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5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5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5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5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5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5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5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5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5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5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5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5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5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5">
      <c r="A246">
        <v>-3.677</v>
      </c>
      <c r="B246">
        <v>13355.598</v>
      </c>
      <c r="C246">
        <v>-3.746</v>
      </c>
      <c r="D246">
        <v>13295.312</v>
      </c>
    </row>
    <row r="247" spans="1:4" x14ac:dyDescent="0.25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5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5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5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5">
      <c r="A251">
        <v>-3.331</v>
      </c>
      <c r="B251">
        <v>13857.742</v>
      </c>
      <c r="C251">
        <v>-3.4</v>
      </c>
      <c r="D251">
        <v>13719.01</v>
      </c>
    </row>
    <row r="252" spans="1:4" x14ac:dyDescent="0.25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5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5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5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5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5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5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5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5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5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5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5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5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5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5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5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5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5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5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5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5">
      <c r="A272">
        <v>-1.875</v>
      </c>
      <c r="B272">
        <v>15604.913</v>
      </c>
      <c r="C272">
        <v>-1.944</v>
      </c>
      <c r="D272">
        <v>15279.554</v>
      </c>
    </row>
    <row r="273" spans="1:4" x14ac:dyDescent="0.25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5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5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5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5">
      <c r="A277">
        <v>-1.528</v>
      </c>
      <c r="B277">
        <v>15875.207</v>
      </c>
      <c r="C277">
        <v>-1.597</v>
      </c>
      <c r="D277">
        <v>15491.696</v>
      </c>
    </row>
    <row r="278" spans="1:4" x14ac:dyDescent="0.25">
      <c r="A278">
        <v>-1.458</v>
      </c>
      <c r="B278">
        <v>15933.97</v>
      </c>
      <c r="C278">
        <v>-1.528</v>
      </c>
      <c r="D278">
        <v>15533.758</v>
      </c>
    </row>
    <row r="279" spans="1:4" x14ac:dyDescent="0.25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5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5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5">
      <c r="A282">
        <v>-1.181</v>
      </c>
      <c r="B282">
        <v>16095.67</v>
      </c>
      <c r="C282">
        <v>-1.25</v>
      </c>
      <c r="D282">
        <v>15726.562</v>
      </c>
    </row>
    <row r="283" spans="1:4" x14ac:dyDescent="0.25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5">
      <c r="A284">
        <v>-1.042</v>
      </c>
      <c r="B284">
        <v>16123.82</v>
      </c>
      <c r="C284">
        <v>-1.111</v>
      </c>
      <c r="D284">
        <v>15850.866</v>
      </c>
    </row>
    <row r="285" spans="1:4" x14ac:dyDescent="0.25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5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5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5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5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5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5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5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5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5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5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5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5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5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5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5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5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5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5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5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5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5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5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5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5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5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5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5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5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5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5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5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5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5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5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5">
      <c r="A320">
        <v>1.458</v>
      </c>
      <c r="B320">
        <v>15853.563</v>
      </c>
      <c r="C320">
        <v>1.389</v>
      </c>
      <c r="D320">
        <v>16013.483</v>
      </c>
    </row>
    <row r="321" spans="1:4" x14ac:dyDescent="0.25">
      <c r="A321">
        <v>1.528</v>
      </c>
      <c r="B321">
        <v>15790.322</v>
      </c>
      <c r="C321">
        <v>1.458</v>
      </c>
      <c r="D321">
        <v>15974.4</v>
      </c>
    </row>
    <row r="322" spans="1:4" x14ac:dyDescent="0.25">
      <c r="A322">
        <v>1.597</v>
      </c>
      <c r="B322">
        <v>15717.493</v>
      </c>
      <c r="C322">
        <v>1.528</v>
      </c>
      <c r="D322">
        <v>15961.85</v>
      </c>
    </row>
    <row r="323" spans="1:4" x14ac:dyDescent="0.25">
      <c r="A323">
        <v>1.667</v>
      </c>
      <c r="B323">
        <v>15657.579</v>
      </c>
      <c r="C323">
        <v>1.597</v>
      </c>
      <c r="D323">
        <v>15925.306</v>
      </c>
    </row>
    <row r="324" spans="1:4" x14ac:dyDescent="0.25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5">
      <c r="A325">
        <v>1.806</v>
      </c>
      <c r="B325">
        <v>15618.367</v>
      </c>
      <c r="C325">
        <v>1.736</v>
      </c>
      <c r="D325">
        <v>15853.61</v>
      </c>
    </row>
    <row r="326" spans="1:4" x14ac:dyDescent="0.25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5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5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5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5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5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5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5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5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5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5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5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5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5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5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5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5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5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5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5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5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5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5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5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5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5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5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5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5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5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5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5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5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5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5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5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5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5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5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5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5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5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5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5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5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5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5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5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5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5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5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5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5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5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5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5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5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5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5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5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5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5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5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5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5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5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5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5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5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5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5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5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5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5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5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5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5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5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5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5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5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5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5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5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5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5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5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5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5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5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5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5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5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5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5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5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5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5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5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5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5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5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5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5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5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5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5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5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5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5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5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5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5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5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5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5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5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5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5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5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5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5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5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5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5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5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5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5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5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5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5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5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5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5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5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5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5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5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5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5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5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5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5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5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5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5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5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5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5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5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5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5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5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5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5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5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5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5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5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5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5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5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5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5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5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5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5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5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5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5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5">
      <c r="A496">
        <v>13.433</v>
      </c>
      <c r="B496">
        <v>1673.425</v>
      </c>
      <c r="C496">
        <v>13.368</v>
      </c>
      <c r="D496">
        <v>2237.922</v>
      </c>
    </row>
    <row r="497" spans="1:4" x14ac:dyDescent="0.25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5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5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5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5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5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5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5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5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5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5">
      <c r="A507">
        <v>14.154</v>
      </c>
      <c r="B507">
        <v>1388.559</v>
      </c>
      <c r="C507">
        <v>14.089</v>
      </c>
      <c r="D507">
        <v>1900.298</v>
      </c>
    </row>
    <row r="508" spans="1:4" x14ac:dyDescent="0.25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5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5">
      <c r="A510">
        <v>14.35</v>
      </c>
      <c r="B510">
        <v>1326.625</v>
      </c>
      <c r="C510">
        <v>14.285</v>
      </c>
      <c r="D510">
        <v>1820.66</v>
      </c>
    </row>
    <row r="511" spans="1:4" x14ac:dyDescent="0.25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5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5">
      <c r="A513">
        <v>14.545</v>
      </c>
      <c r="B513">
        <v>1263.018</v>
      </c>
      <c r="C513">
        <v>14.48</v>
      </c>
      <c r="D513">
        <v>1740.376</v>
      </c>
    </row>
    <row r="514" spans="1:4" x14ac:dyDescent="0.25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5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5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5">
      <c r="A517">
        <v>14.805</v>
      </c>
      <c r="B517">
        <v>1160.981</v>
      </c>
      <c r="C517">
        <v>14.74</v>
      </c>
      <c r="D517">
        <v>1633.625</v>
      </c>
    </row>
    <row r="518" spans="1:4" x14ac:dyDescent="0.25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5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5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5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5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5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5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5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5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5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5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5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5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5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5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5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5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5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5">
      <c r="A536">
        <v>16.032</v>
      </c>
      <c r="B536">
        <v>859.48</v>
      </c>
      <c r="C536">
        <v>15.968</v>
      </c>
      <c r="D536">
        <v>1246.028</v>
      </c>
    </row>
    <row r="537" spans="1:4" x14ac:dyDescent="0.25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5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5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5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5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5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5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5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5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5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5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5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5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5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5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5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5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5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5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11.8</v>
      </c>
      <c r="C6" s="13">
        <v>23.5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32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0.41600059825085822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0.20667989476937237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5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5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5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28.9</v>
      </c>
      <c r="C29" s="2">
        <v>40.700000000000003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0.7418072560034219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0.51537352616702503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5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5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5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5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5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5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5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5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5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5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5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5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5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5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5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5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5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5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5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5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5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5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5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5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5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5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5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5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5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5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5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5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5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5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5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5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5">
      <c r="A79">
        <v>-28.440999999999999</v>
      </c>
      <c r="B79">
        <v>77.14</v>
      </c>
      <c r="C79">
        <v>-28.55</v>
      </c>
      <c r="D79">
        <v>203.601</v>
      </c>
    </row>
    <row r="80" spans="1:4" x14ac:dyDescent="0.25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5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5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5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5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5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5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5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5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5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5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5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5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5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5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5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5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5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5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5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5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5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5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5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5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5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5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5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5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5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5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5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5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5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5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5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5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5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5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5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5">
      <c r="A120">
        <v>-23.782</v>
      </c>
      <c r="B120">
        <v>118.508</v>
      </c>
      <c r="C120">
        <v>-23.9</v>
      </c>
      <c r="D120">
        <v>467.608</v>
      </c>
    </row>
    <row r="121" spans="1:4" x14ac:dyDescent="0.25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5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5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5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5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5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5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5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5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5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5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5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5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5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5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5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5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5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5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5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5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5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5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5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5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5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5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5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5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5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5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5">
      <c r="A152">
        <v>-19.895</v>
      </c>
      <c r="B152">
        <v>178.947</v>
      </c>
      <c r="C152">
        <v>-20.02</v>
      </c>
      <c r="D152">
        <v>1245.798</v>
      </c>
    </row>
    <row r="153" spans="1:4" x14ac:dyDescent="0.25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5">
      <c r="A154">
        <v>-19.645</v>
      </c>
      <c r="B154">
        <v>185.55</v>
      </c>
      <c r="C154">
        <v>-19.77</v>
      </c>
      <c r="D154">
        <v>1346.146</v>
      </c>
    </row>
    <row r="155" spans="1:4" x14ac:dyDescent="0.25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5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5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5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5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5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5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5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5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5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5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5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5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5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5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5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5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5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5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5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5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5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5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5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5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5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5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5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5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5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5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5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5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5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5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5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5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5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5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5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5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5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5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5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5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5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5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5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5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5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5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5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5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5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5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5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5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5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5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5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5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5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5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5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5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5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5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5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5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5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5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5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5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5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5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5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5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5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5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5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5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5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5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5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5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5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5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5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5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5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5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5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5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5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5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5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5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5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5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5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5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5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5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5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5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5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5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5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5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5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5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5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5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5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5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5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5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5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5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5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5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5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5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5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5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5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5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5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5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5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5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5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5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5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5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5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5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5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5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5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5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5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5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5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5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5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5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5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5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5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5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5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5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5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5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5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5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5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5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5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5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5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5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5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5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5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5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5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5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5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5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5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5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5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5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5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5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5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5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5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5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5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5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5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5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5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5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5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5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5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5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5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5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5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5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5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5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5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5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5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5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5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5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5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5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5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5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5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5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5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5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5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5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5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5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5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5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5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5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5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5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5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5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5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5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5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5">
      <c r="A381">
        <v>11.413</v>
      </c>
      <c r="B381">
        <v>1267.325</v>
      </c>
      <c r="C381">
        <v>11.278</v>
      </c>
      <c r="D381">
        <v>8381.866</v>
      </c>
    </row>
    <row r="382" spans="1:4" x14ac:dyDescent="0.25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5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5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5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5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5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5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5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5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5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5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5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5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5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5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5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5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5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5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5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5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5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5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5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5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5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5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5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5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5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5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5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5">
      <c r="A414">
        <v>15.808</v>
      </c>
      <c r="B414">
        <v>439.33</v>
      </c>
      <c r="C414">
        <v>15.677</v>
      </c>
      <c r="D414">
        <v>4064.83</v>
      </c>
    </row>
    <row r="415" spans="1:4" x14ac:dyDescent="0.25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5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5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5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5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5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5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5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5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5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5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5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5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5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5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5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5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5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5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5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5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5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5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5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5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5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5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5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5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5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5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5">
      <c r="A446">
        <v>19.895</v>
      </c>
      <c r="B446">
        <v>213.714</v>
      </c>
      <c r="C446">
        <v>19.77</v>
      </c>
      <c r="D446">
        <v>1216.077</v>
      </c>
    </row>
    <row r="447" spans="1:4" x14ac:dyDescent="0.25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5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5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5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5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5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5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5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5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5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5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5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5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5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5">
      <c r="A461">
        <v>21.744</v>
      </c>
      <c r="B461">
        <v>171.267</v>
      </c>
      <c r="C461">
        <v>21.622</v>
      </c>
      <c r="D461">
        <v>695.04</v>
      </c>
    </row>
    <row r="462" spans="1:4" x14ac:dyDescent="0.25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5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5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5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5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5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5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5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5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5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5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5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5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5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5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5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5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5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5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5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5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5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5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5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5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5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5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5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5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5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5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5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5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5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5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5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5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5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5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5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5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5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5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5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5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5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5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5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5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5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5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5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5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5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5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5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5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5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5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5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5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5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5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5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5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5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5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5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5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5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5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5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5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5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5">
      <c r="A536">
        <v>30.262</v>
      </c>
      <c r="B536">
        <v>86.38</v>
      </c>
      <c r="C536">
        <v>30.157</v>
      </c>
      <c r="D536">
        <v>132.792</v>
      </c>
    </row>
    <row r="537" spans="1:4" x14ac:dyDescent="0.25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5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5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5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5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5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5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5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5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5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5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5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5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5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5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5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5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5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5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4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58.7</v>
      </c>
      <c r="C6" s="13">
        <v>72.3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34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1.4611001971704649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1.1246437421200126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5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5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5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10</v>
      </c>
      <c r="C29" s="2">
        <v>21.9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0.38694965073982934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0.17497732704682131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5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5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5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5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5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5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5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5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5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5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5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5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5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5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5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5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5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5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5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5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5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5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5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5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5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5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5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5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5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5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5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5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5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5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5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5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5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5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5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5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5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5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5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5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5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5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5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5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5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5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5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5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5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5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5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5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5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5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5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5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5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5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5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5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5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5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5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5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5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5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5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5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5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5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5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5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5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5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5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5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5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5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5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5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5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5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5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5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5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5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5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5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5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5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5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5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5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5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5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5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5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5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5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5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5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5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5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5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5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5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5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5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5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5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5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5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5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5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5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5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5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5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5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5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5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5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5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5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5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5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5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5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5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5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5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5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5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5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5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5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5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5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5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5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5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5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5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5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5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5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5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5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5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5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5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5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5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5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5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5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5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5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5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5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5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5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5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5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5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5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5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5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5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5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5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5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5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5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5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5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5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5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5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5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5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5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5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5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5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5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5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5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5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5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5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5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5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5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5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5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5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5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5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5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5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5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5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5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5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5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5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5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5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5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5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5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5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5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5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5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5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5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5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5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5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5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5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5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5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5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5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5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5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5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5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5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5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5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5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5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5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5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5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5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5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5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5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5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5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5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5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5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5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5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5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5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5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5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5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5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5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5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5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5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5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5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5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5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5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5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5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5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5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5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5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5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5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5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5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5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5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5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5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5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5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5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5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5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5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5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5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5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5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5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5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5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5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5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5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5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5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5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5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5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5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5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5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5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5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5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5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5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5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5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5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5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5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5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5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5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5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5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5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5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5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5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5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5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5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5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5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5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5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5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5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5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5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5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5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5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5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5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5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5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5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5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5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5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5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5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5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5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5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5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5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5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5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5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5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5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5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5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5">
      <c r="A405">
        <v>17.12</v>
      </c>
      <c r="B405">
        <v>5149.62</v>
      </c>
      <c r="C405">
        <v>16.968</v>
      </c>
      <c r="D405">
        <v>174.876</v>
      </c>
    </row>
    <row r="406" spans="1:4" x14ac:dyDescent="0.25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5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5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5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5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5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5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5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5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5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5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5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5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5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5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5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5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5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5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5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5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5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5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5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5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5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5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5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5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5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5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5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5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5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5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5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5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5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5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5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5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5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5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5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5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5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5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5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5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5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5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5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5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5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5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5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5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5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5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5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5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5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5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5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5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5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5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5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5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5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5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5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5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5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5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5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5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5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5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5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5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5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5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5">
      <c r="A489">
        <v>28.904</v>
      </c>
      <c r="B489">
        <v>3358.989</v>
      </c>
      <c r="C489">
        <v>28.776</v>
      </c>
      <c r="D489">
        <v>50.323</v>
      </c>
    </row>
    <row r="490" spans="1:4" x14ac:dyDescent="0.25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5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5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5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5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5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5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5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5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5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5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5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5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5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5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5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5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5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5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5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5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5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5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5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5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5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5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5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5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5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5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5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5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5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5">
      <c r="A524">
        <v>33.177</v>
      </c>
      <c r="B524">
        <v>1609.558</v>
      </c>
      <c r="C524">
        <v>33.061</v>
      </c>
      <c r="D524">
        <v>36.055</v>
      </c>
    </row>
    <row r="525" spans="1:4" x14ac:dyDescent="0.25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5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5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5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5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5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5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5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5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5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5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5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5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5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5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5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5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5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5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5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5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5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5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5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5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5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5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5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5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5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5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88671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12.6</v>
      </c>
      <c r="C6" s="13">
        <v>24.8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35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0.4397285188169498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5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5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5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59.3</v>
      </c>
      <c r="C29" s="2">
        <v>72.3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1.4611001971704649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1.1384678467210669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5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5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5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5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5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5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5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5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5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5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5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5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5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5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5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5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5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5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5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5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5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5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5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5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5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5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5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5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5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5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5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5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5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5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5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5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5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5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5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5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5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5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5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5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5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5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5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5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5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5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5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5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5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5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5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5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5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5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5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5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5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5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5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5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5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5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5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5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5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5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5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5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5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5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5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5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5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5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5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5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5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5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5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5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5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5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5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5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5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5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5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5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5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5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5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5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5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5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5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5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5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5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5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5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5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5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5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5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5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5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5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5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5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5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5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5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5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5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5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5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5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5">
      <c r="A164">
        <v>-21.42</v>
      </c>
      <c r="B164">
        <v>103.107</v>
      </c>
      <c r="C164">
        <v>-21.564</v>
      </c>
      <c r="D164">
        <v>3946.33</v>
      </c>
    </row>
    <row r="165" spans="1:4" x14ac:dyDescent="0.25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5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5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5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5">
      <c r="A169">
        <v>-20.695</v>
      </c>
      <c r="B169">
        <v>110.369</v>
      </c>
      <c r="C169">
        <v>-20.84</v>
      </c>
      <c r="D169">
        <v>4021.194</v>
      </c>
    </row>
    <row r="170" spans="1:4" x14ac:dyDescent="0.25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5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5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5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5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5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5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5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5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5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5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5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5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5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5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5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5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5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5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5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5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5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5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5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5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5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5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5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5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5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5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5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5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5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5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5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5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5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5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5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5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5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5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5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5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5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5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5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5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5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5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5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5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5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5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5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5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5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5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5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5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5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5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5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5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5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5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5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5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5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5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5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5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5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5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5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5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5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5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5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5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5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5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5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5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5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5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5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5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5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5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5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5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5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5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5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5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5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5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5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5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5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5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5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5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5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5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5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5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5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5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5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5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5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5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5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5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5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5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5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5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5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5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5">
      <c r="A293">
        <v>-0.999</v>
      </c>
      <c r="B293">
        <v>5370.32</v>
      </c>
      <c r="C293">
        <v>-1.165</v>
      </c>
      <c r="D293">
        <v>5342.81</v>
      </c>
    </row>
    <row r="294" spans="1:4" x14ac:dyDescent="0.25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5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5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5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5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5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5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5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5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5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5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5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5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5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5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5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5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5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5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5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5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5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5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5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5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5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5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5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5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5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5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5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5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5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5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5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5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5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5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5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5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5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5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5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5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5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5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5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5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5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5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5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5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5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5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5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5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5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5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5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5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5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5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5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5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5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5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5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5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5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5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5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5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5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5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5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5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5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5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5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5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5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5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5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5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5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5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5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5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5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5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5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5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5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5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5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5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5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5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5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5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5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5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5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5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5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5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5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5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5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5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5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5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5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5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5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5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5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5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5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5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5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5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5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5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5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5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5">
      <c r="A421">
        <v>19.52</v>
      </c>
      <c r="B421">
        <v>139.434</v>
      </c>
      <c r="C421">
        <v>19.372</v>
      </c>
      <c r="D421">
        <v>4227.058</v>
      </c>
    </row>
    <row r="422" spans="1:4" x14ac:dyDescent="0.25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5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5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5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5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5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5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5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5">
      <c r="A430">
        <v>20.84</v>
      </c>
      <c r="B430">
        <v>114.917</v>
      </c>
      <c r="C430">
        <v>20.695</v>
      </c>
      <c r="D430">
        <v>4070.248</v>
      </c>
    </row>
    <row r="431" spans="1:4" x14ac:dyDescent="0.25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5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5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5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5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5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5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5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5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5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5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5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5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5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5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5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5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5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5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5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5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5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5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5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5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5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5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5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5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5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5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5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5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5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5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5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5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5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5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5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5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5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5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5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5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5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5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5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5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5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5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5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5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5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5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5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5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5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5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5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5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5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5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5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5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5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5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5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5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5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5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5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5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5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5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5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5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5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5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5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5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5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5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5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5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5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5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5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5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5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5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5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5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5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5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5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5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5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5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5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5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5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5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5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5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5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5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5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5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5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5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5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5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5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5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5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5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5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5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5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5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5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5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5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5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51.4</v>
      </c>
      <c r="C6" s="13">
        <v>68.2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37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1.3541017993532785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0.96253499825583533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5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5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5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10</v>
      </c>
      <c r="C29" s="2">
        <v>21.6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0.38152040442596624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0.17497732704682131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5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5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5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5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5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5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5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5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5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5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5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5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5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5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5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5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5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5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5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5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5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5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5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5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5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5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5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5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5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5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5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5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5">
      <c r="A75">
        <v>-33.061</v>
      </c>
      <c r="B75">
        <v>939.51199999999994</v>
      </c>
      <c r="C75">
        <v>-33.177</v>
      </c>
      <c r="D75">
        <v>47.42</v>
      </c>
    </row>
    <row r="76" spans="1:4" x14ac:dyDescent="0.25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5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5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5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5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5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5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5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5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5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5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5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5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5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5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5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5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5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5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5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5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5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5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5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5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5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5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5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5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5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5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5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5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5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5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5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5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5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5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5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5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5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5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5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5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5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5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5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5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5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5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5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5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5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5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5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5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5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5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5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5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5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5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5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5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5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5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5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5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5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5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5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5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5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5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5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5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5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5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5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5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5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5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5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5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5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5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5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5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5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5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5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5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5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5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5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5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5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5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5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5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5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5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5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5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5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5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5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5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5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5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5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5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5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5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5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5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5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5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5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5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5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5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5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5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5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5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5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5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5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5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5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5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5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5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5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5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5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5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5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5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5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5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5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5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5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5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5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5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5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5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5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5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5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5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5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5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5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5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5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5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5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5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5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5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5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5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5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5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5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5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5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5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5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5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5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5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5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5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5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5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5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5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5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5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5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5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5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5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5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5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5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5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5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5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5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5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5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5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5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5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5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5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5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5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5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5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5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5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5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5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5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5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5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5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5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5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5">
      <c r="A293">
        <v>-0.999</v>
      </c>
      <c r="B293">
        <v>7211.1</v>
      </c>
      <c r="C293">
        <v>-1.165</v>
      </c>
      <c r="D293">
        <v>6878.143</v>
      </c>
    </row>
    <row r="294" spans="1:4" x14ac:dyDescent="0.25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5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5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5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5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5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5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5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5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5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5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5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5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5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5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5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5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5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5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5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5">
      <c r="A314">
        <v>2.496</v>
      </c>
      <c r="B314">
        <v>7110.92</v>
      </c>
      <c r="C314">
        <v>2.33</v>
      </c>
      <c r="D314">
        <v>6205.415</v>
      </c>
    </row>
    <row r="315" spans="1:4" x14ac:dyDescent="0.25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5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5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5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5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5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5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5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5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5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5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5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5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5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5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5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5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5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5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5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5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5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5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5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5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5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5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5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5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5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5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5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5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5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5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5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5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5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5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5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5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5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5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5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5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5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5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5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5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5">
      <c r="A364">
        <v>10.696</v>
      </c>
      <c r="B364">
        <v>6324.4</v>
      </c>
      <c r="C364">
        <v>10.535</v>
      </c>
      <c r="D364">
        <v>744.702</v>
      </c>
    </row>
    <row r="365" spans="1:4" x14ac:dyDescent="0.25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5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5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5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5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5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5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5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5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5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5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5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5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5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5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5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5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5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5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5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5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5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5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5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5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5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5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5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5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5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5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5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5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5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5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5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5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5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5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5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5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5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5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5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5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5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5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5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5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5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5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5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5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5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5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5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5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5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5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5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5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5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5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5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5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5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5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5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5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5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5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5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5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5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5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5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5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5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5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5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5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5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5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5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5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5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5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5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5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5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5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5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5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5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5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5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5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5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5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5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5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5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5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5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5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5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5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5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5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5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5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5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5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5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5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5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5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5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5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5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5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5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5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5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5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5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5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5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5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5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5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5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5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5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5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5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5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5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5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5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5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5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5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5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5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5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5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5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5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5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5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5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5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5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5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5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5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5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5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5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5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5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5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5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5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5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5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5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5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5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5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5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5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5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5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5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5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5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5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5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5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5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5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5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5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5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5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88671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12.6</v>
      </c>
      <c r="C6" s="13">
        <v>24.9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36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0.44155856938781718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5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5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5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52</v>
      </c>
      <c r="C29" s="2">
        <v>67.599999999999994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1.338883302995564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0.97546517709961178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5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5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5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5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5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5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5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5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5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5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5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5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5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5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5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5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5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5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5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5">
      <c r="A63">
        <v>-34.442</v>
      </c>
      <c r="B63">
        <v>40.39</v>
      </c>
      <c r="C63">
        <v>-34.555</v>
      </c>
      <c r="D63">
        <v>484.85</v>
      </c>
    </row>
    <row r="64" spans="1:10" x14ac:dyDescent="0.25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5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5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5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5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5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5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5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5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5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5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5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5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5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5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5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5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5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5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5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5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5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5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5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5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5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5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5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5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5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5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5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5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5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5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5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5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5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5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5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5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5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5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5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5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5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5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5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5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5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5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5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5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5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5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5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5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5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5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5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5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5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5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5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5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5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5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5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5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5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5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5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5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5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5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5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5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5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5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5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5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5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5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5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5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5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5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5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5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5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5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5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5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5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5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5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5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5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5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5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5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5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5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5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5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5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5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5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5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5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5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5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5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5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5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5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5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5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5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5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5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5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5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5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5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5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5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5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5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5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5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5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5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5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5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5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5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5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5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5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5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5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5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5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5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5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5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5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5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5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5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5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5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5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5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5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5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5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5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5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5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5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5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5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5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5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5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5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5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5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5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5">
      <c r="A235">
        <v>-10.535</v>
      </c>
      <c r="B235">
        <v>1098.46</v>
      </c>
      <c r="C235">
        <v>-10.696</v>
      </c>
      <c r="D235">
        <v>5513.64</v>
      </c>
    </row>
    <row r="236" spans="1:4" x14ac:dyDescent="0.25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5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5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5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5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5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5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5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5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5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5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5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5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5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5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5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5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5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5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5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5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5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5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5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5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5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5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5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5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5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5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5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5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5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5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5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5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5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5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5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5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5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5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5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5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5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5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5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5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5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5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5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5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5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5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5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5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5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5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5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5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5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5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5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5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5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5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5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5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5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5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5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5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5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5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5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5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5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5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5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5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5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5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5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5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5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5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5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5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5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5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5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5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5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5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5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5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5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5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5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5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5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5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5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5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5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5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5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5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5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5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5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5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5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5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5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5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5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5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5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5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5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5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5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5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5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5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5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5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5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5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5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5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5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5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5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5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5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5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5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5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5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5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5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5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5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5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5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5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5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5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5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5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5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5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5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5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5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5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5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5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5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5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5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5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5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5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5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5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5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5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5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5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5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5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5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5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5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5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5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5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5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5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5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5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5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5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5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5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5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5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5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5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5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5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5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5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5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5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5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5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5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5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5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5">
      <c r="A440">
        <v>22.28</v>
      </c>
      <c r="B440">
        <v>108.861</v>
      </c>
      <c r="C440">
        <v>22.137</v>
      </c>
      <c r="D440">
        <v>4066.643</v>
      </c>
    </row>
    <row r="441" spans="1:4" x14ac:dyDescent="0.25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5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5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5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5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5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5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5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5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5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5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5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5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5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5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5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5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5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5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5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5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5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5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5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5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5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5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5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5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5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5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5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5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5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5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5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5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5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5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5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5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5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5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5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5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5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5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5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5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5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5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5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5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5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5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5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5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5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5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5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5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5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5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5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5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5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5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5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5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5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5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5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5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5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5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5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5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5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5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5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5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5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5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5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5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5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5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5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5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5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5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5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5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5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5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5">
      <c r="A536">
        <v>34.555</v>
      </c>
      <c r="B536">
        <v>44.686</v>
      </c>
      <c r="C536">
        <v>34.442</v>
      </c>
      <c r="D536">
        <v>514.024</v>
      </c>
    </row>
    <row r="537" spans="1:4" x14ac:dyDescent="0.25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5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5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5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5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5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5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5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5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5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5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5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5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5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5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5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5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5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5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332031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61.3</v>
      </c>
      <c r="C6" s="13">
        <v>72.8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38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1.4745271699956686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1.1851536814408314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5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5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5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10</v>
      </c>
      <c r="C29" s="2">
        <v>21.7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0.38332954688435927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0.17497732704682131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5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5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5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5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5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5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5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5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5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5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5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5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5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5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5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5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5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5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5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5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5">
      <c r="A62">
        <v>-34.100999999999999</v>
      </c>
      <c r="B62">
        <v>1794.2</v>
      </c>
      <c r="C62">
        <v>-31.15</v>
      </c>
      <c r="D62">
        <v>51.02</v>
      </c>
    </row>
    <row r="63" spans="1:10" x14ac:dyDescent="0.25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5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5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5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5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5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5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5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5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5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5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5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5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5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5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5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5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5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5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5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5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5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5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5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5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5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5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5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5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5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5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5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5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5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5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5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5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5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5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5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5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5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5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5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5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5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5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5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5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5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5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5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5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5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5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5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5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5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5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5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5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5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5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5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5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5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5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5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5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5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5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5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5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5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5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5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5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5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5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5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5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5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5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5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5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5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5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5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5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5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5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5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5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5">
      <c r="A156">
        <v>-21.994</v>
      </c>
      <c r="B156">
        <v>4656.47</v>
      </c>
      <c r="C156">
        <v>-20.256</v>
      </c>
      <c r="D156">
        <v>108.919</v>
      </c>
    </row>
    <row r="157" spans="1:4" x14ac:dyDescent="0.25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5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5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5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5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5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5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5">
      <c r="A164">
        <v>-20.84</v>
      </c>
      <c r="B164">
        <v>4780.55</v>
      </c>
      <c r="C164">
        <v>-19.224</v>
      </c>
      <c r="D164">
        <v>121.437</v>
      </c>
    </row>
    <row r="165" spans="1:4" x14ac:dyDescent="0.25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5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5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5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5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5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5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5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5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5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5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5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5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5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5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5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5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5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5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5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5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5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5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5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5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5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5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5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5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5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5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5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5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5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5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5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5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5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5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5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5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5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5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5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5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5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5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5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5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5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5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5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5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5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5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5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5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5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5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5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5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5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5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5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5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5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5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5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5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5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5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5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5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5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5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5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5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5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5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5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5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5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5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5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5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5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5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5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5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5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5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5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5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5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5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5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5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5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5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5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5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5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5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5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5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5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5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5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5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5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5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5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5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5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5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5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5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5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5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5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5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5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5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5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5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5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5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5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5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5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5">
      <c r="A295">
        <v>0</v>
      </c>
      <c r="B295">
        <v>6181.8789999999999</v>
      </c>
      <c r="C295">
        <v>-0.999</v>
      </c>
      <c r="D295">
        <v>5998.47</v>
      </c>
    </row>
    <row r="296" spans="1:4" x14ac:dyDescent="0.25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5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5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5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5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5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5">
      <c r="A302">
        <v>1.165</v>
      </c>
      <c r="B302">
        <v>6151.732</v>
      </c>
      <c r="C302">
        <v>0</v>
      </c>
      <c r="D302">
        <v>6181.8789999999999</v>
      </c>
    </row>
    <row r="303" spans="1:4" x14ac:dyDescent="0.25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5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5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5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5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5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5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5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5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5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5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5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5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5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5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5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5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5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5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5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5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5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5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5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5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5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5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5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5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5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5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5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5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5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5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5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5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5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5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5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5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5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5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5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5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5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5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5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5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5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5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5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5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5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5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5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5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5">
      <c r="A360">
        <v>10.696</v>
      </c>
      <c r="B360">
        <v>5539.549</v>
      </c>
      <c r="C360">
        <v>8.43</v>
      </c>
      <c r="D360">
        <v>1151.018</v>
      </c>
    </row>
    <row r="361" spans="1:4" x14ac:dyDescent="0.25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5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5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5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5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5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5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5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5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5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5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5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5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5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5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5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5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5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5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5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5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5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5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5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5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5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5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5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5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5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5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5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5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5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5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5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5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5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5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5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5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5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5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5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5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5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5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5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5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5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5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5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5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5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5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5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5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5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5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5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5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5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5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5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5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5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5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5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5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5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5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5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5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5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5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5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5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5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5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5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5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5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5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5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5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5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5">
      <c r="A447">
        <v>23.831</v>
      </c>
      <c r="B447">
        <v>4352.93</v>
      </c>
      <c r="C447">
        <v>20.11</v>
      </c>
      <c r="D447">
        <v>103.753</v>
      </c>
    </row>
    <row r="448" spans="1:4" x14ac:dyDescent="0.25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5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5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5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5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5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5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5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5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5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5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5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5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5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5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5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5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5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5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5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5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5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5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5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5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5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5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5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5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5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5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5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5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5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5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5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5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5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5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5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5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5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5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5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5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5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5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5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5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5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5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5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5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5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5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5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5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5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5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5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5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5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5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5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5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5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5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5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5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5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5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5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5">
      <c r="A520">
        <v>33.177</v>
      </c>
      <c r="B520">
        <v>2085.192</v>
      </c>
      <c r="C520">
        <v>28.904</v>
      </c>
      <c r="D520">
        <v>48.15</v>
      </c>
    </row>
    <row r="521" spans="1:4" x14ac:dyDescent="0.25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5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5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5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5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5">
      <c r="A526">
        <v>33.872</v>
      </c>
      <c r="B526">
        <v>1778.56</v>
      </c>
      <c r="C526">
        <v>29.538</v>
      </c>
      <c r="D526">
        <v>44.97</v>
      </c>
    </row>
    <row r="527" spans="1:4" x14ac:dyDescent="0.25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5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5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5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5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5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5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5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5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5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5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5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5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5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5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5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5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5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5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5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5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5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5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5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5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topLeftCell="A5"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73"/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x14ac:dyDescent="0.25">
      <c r="A5"/>
      <c r="B5" s="66">
        <v>11.1</v>
      </c>
      <c r="C5" s="66">
        <v>21.5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103" t="s">
        <v>100</v>
      </c>
      <c r="C8" s="56">
        <f>161.7*C9/136.3</f>
        <v>89451.063829787221</v>
      </c>
      <c r="D8" s="56">
        <f>3.92*D9/3.28</f>
        <v>3692.9268292682927</v>
      </c>
      <c r="E8" s="56">
        <f>1.96*E9/1.64</f>
        <v>1912.1951219512196</v>
      </c>
      <c r="F8" s="57">
        <f>D8/3920</f>
        <v>0.94207317073170738</v>
      </c>
      <c r="G8" s="79">
        <f>'D60 Vivid'!G8</f>
        <v>136</v>
      </c>
      <c r="H8" s="58">
        <f>D8/G8</f>
        <v>27.153873744619801</v>
      </c>
    </row>
    <row r="9" spans="1:13" x14ac:dyDescent="0.25">
      <c r="A9" s="53" t="s">
        <v>81</v>
      </c>
      <c r="B9" s="103" t="s">
        <v>100</v>
      </c>
      <c r="C9" s="56">
        <v>75400</v>
      </c>
      <c r="D9" s="56">
        <v>3090</v>
      </c>
      <c r="E9" s="56">
        <v>1600</v>
      </c>
      <c r="F9" s="57">
        <f>D9/3280</f>
        <v>0.94207317073170727</v>
      </c>
      <c r="G9" s="79">
        <f>'D60 Vivid'!G9</f>
        <v>116</v>
      </c>
      <c r="H9" s="58">
        <f>D9/G9</f>
        <v>26.637931034482758</v>
      </c>
    </row>
    <row r="10" spans="1:13" x14ac:dyDescent="0.25">
      <c r="A10" s="53" t="s">
        <v>82</v>
      </c>
      <c r="B10" s="103" t="s">
        <v>100</v>
      </c>
      <c r="C10" s="56">
        <f>88.7*C9/136.3</f>
        <v>49068.085106382976</v>
      </c>
      <c r="D10" s="56">
        <f>2.14*D9/3.28</f>
        <v>2016.0365853658539</v>
      </c>
      <c r="E10" s="56">
        <f>1.07*E9/1.64</f>
        <v>1043.9024390243903</v>
      </c>
      <c r="F10" s="57">
        <f>D10/2140</f>
        <v>0.94207317073170738</v>
      </c>
      <c r="G10" s="79">
        <f>'D60 Vivid'!G10</f>
        <v>76.7</v>
      </c>
      <c r="H10" s="58">
        <f>D10/G10</f>
        <v>26.284701243361848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10</v>
      </c>
      <c r="C14" s="82"/>
      <c r="D14" s="82"/>
      <c r="E14" s="82"/>
      <c r="F14" s="63">
        <f>2*TAN(C5*3.1415926535/360)</f>
        <v>0.37971186420220637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11</v>
      </c>
      <c r="C16" s="82"/>
      <c r="D16" s="82"/>
      <c r="E16" s="82"/>
      <c r="F16" s="63">
        <f>2*TAN(B5*3.1415926535/360)</f>
        <v>0.19433975607868473</v>
      </c>
      <c r="G16"/>
    </row>
    <row r="17" spans="1:11" x14ac:dyDescent="0.25">
      <c r="B17" s="46"/>
      <c r="C17" s="46"/>
      <c r="D17" s="46"/>
      <c r="E17" s="46"/>
      <c r="F17" s="65"/>
      <c r="G17" s="9" t="s">
        <v>86</v>
      </c>
    </row>
    <row r="18" spans="1:11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SQRT(C9)</f>
        <v>274.59060435491961</v>
      </c>
      <c r="H18" s="45" t="s">
        <v>92</v>
      </c>
    </row>
    <row r="19" spans="1:11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83.695216207379502</v>
      </c>
    </row>
    <row r="20" spans="1:11" x14ac:dyDescent="0.25">
      <c r="B20" s="43" t="s">
        <v>17</v>
      </c>
      <c r="C20" s="60">
        <f>C18*F14</f>
        <v>3.7971186420220637</v>
      </c>
      <c r="D20" s="60">
        <f>D18*F14</f>
        <v>5.6956779630330958</v>
      </c>
      <c r="E20" s="60">
        <f>E18*F14</f>
        <v>7.5942372840441275</v>
      </c>
      <c r="F20" s="60">
        <f>F18*F14</f>
        <v>11.391355926066192</v>
      </c>
      <c r="G20"/>
    </row>
    <row r="21" spans="1:11" x14ac:dyDescent="0.25">
      <c r="B21" s="43" t="s">
        <v>16</v>
      </c>
      <c r="C21" s="60">
        <f>C19*F14</f>
        <v>1.157361762088325</v>
      </c>
      <c r="D21" s="60">
        <f>D19*F14</f>
        <v>1.7360426431324876</v>
      </c>
      <c r="E21" s="60">
        <f>E19*F14</f>
        <v>2.3147235241766499</v>
      </c>
      <c r="F21" s="60">
        <f>F19*F14</f>
        <v>3.4720852862649751</v>
      </c>
      <c r="G21"/>
    </row>
    <row r="22" spans="1:11" x14ac:dyDescent="0.25">
      <c r="A22" s="45" t="s">
        <v>92</v>
      </c>
      <c r="B22" s="43" t="s">
        <v>8</v>
      </c>
      <c r="C22" s="61">
        <f>C9/(C18*C18)</f>
        <v>754</v>
      </c>
      <c r="D22" s="61">
        <f>C9/(D18*D18)</f>
        <v>335.11111111111109</v>
      </c>
      <c r="E22" s="61">
        <f>C9/(E18*E18)</f>
        <v>188.5</v>
      </c>
      <c r="F22" s="60">
        <f>C9/(F18*F18)</f>
        <v>83.777777777777771</v>
      </c>
      <c r="G22"/>
    </row>
    <row r="23" spans="1:11" x14ac:dyDescent="0.25">
      <c r="B23" s="43" t="s">
        <v>9</v>
      </c>
      <c r="C23" s="62">
        <f>C22*10.7639</f>
        <v>8115.9805999999999</v>
      </c>
      <c r="D23" s="62">
        <f>D22*10.7639</f>
        <v>3607.1024888888883</v>
      </c>
      <c r="E23" s="61">
        <f>E22*10.7639</f>
        <v>2028.99515</v>
      </c>
      <c r="F23" s="61">
        <f>F22*10.7639</f>
        <v>901.77562222222207</v>
      </c>
      <c r="G23"/>
    </row>
    <row r="24" spans="1:11" x14ac:dyDescent="0.25">
      <c r="G24"/>
    </row>
    <row r="25" spans="1:11" x14ac:dyDescent="0.25">
      <c r="A25" s="69" t="s">
        <v>13</v>
      </c>
      <c r="B25" s="82" t="s">
        <v>12</v>
      </c>
      <c r="C25" s="82"/>
      <c r="D25" s="82"/>
      <c r="E25" s="82"/>
    </row>
    <row r="26" spans="1:11" x14ac:dyDescent="0.25">
      <c r="A26" s="70">
        <v>150</v>
      </c>
      <c r="B26" s="68">
        <v>10</v>
      </c>
      <c r="C26" s="68">
        <v>20</v>
      </c>
      <c r="D26" s="68">
        <v>30</v>
      </c>
      <c r="E26" s="68">
        <v>40</v>
      </c>
    </row>
    <row r="27" spans="1:11" x14ac:dyDescent="0.25">
      <c r="B27" s="63">
        <f>B26/A26</f>
        <v>6.6666666666666666E-2</v>
      </c>
      <c r="C27" s="63">
        <f>C26/A26</f>
        <v>0.13333333333333333</v>
      </c>
      <c r="D27" s="63">
        <f>D26/A26</f>
        <v>0.2</v>
      </c>
      <c r="E27" s="63">
        <f>E26/A26</f>
        <v>0.26666666666666666</v>
      </c>
    </row>
    <row r="30" spans="1:11" x14ac:dyDescent="0.25">
      <c r="B30" s="47"/>
      <c r="D30" s="47"/>
    </row>
    <row r="31" spans="1:11" x14ac:dyDescent="0.25">
      <c r="E31" s="48"/>
    </row>
    <row r="32" spans="1:11" x14ac:dyDescent="0.25">
      <c r="E32" s="45"/>
      <c r="F32" s="45"/>
      <c r="G32" s="45"/>
      <c r="H32" s="45"/>
      <c r="I32" s="45"/>
      <c r="J32" s="45"/>
      <c r="K32" s="45"/>
    </row>
    <row r="33" spans="10:11" x14ac:dyDescent="0.25">
      <c r="J33" s="49"/>
      <c r="K33" s="50"/>
    </row>
    <row r="34" spans="10:11" x14ac:dyDescent="0.25">
      <c r="J34" s="49"/>
      <c r="K34" s="50"/>
    </row>
    <row r="35" spans="10:11" x14ac:dyDescent="0.25">
      <c r="J35" s="49"/>
      <c r="K35" s="50"/>
    </row>
    <row r="36" spans="10:11" x14ac:dyDescent="0.25">
      <c r="J36" s="49"/>
      <c r="K36" s="50"/>
    </row>
    <row r="37" spans="10:11" x14ac:dyDescent="0.25">
      <c r="J37" s="49"/>
      <c r="K37" s="50"/>
    </row>
    <row r="38" spans="10:11" x14ac:dyDescent="0.25">
      <c r="J38" s="49"/>
      <c r="K38" s="50"/>
    </row>
    <row r="39" spans="10:11" x14ac:dyDescent="0.25">
      <c r="J39" s="49"/>
      <c r="K39" s="50"/>
    </row>
    <row r="40" spans="10:11" x14ac:dyDescent="0.25">
      <c r="J40" s="49"/>
      <c r="K40" s="50"/>
    </row>
    <row r="41" spans="10:11" x14ac:dyDescent="0.25">
      <c r="J41" s="49"/>
      <c r="K41" s="50"/>
    </row>
    <row r="42" spans="10:11" x14ac:dyDescent="0.25">
      <c r="J42" s="49"/>
      <c r="K42" s="50"/>
    </row>
    <row r="43" spans="10:11" x14ac:dyDescent="0.25">
      <c r="J43" s="49"/>
      <c r="K43" s="50"/>
    </row>
    <row r="44" spans="10:11" x14ac:dyDescent="0.25">
      <c r="J44" s="49"/>
      <c r="K44" s="50"/>
    </row>
    <row r="45" spans="10:11" x14ac:dyDescent="0.25">
      <c r="J45" s="49"/>
      <c r="K45" s="50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441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12.6</v>
      </c>
      <c r="C6" s="13">
        <v>25.1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39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0.44522078966972972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5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5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5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62.3</v>
      </c>
      <c r="C29" s="2">
        <v>72.900000000000006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1.4772229213032935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1.2088588367701529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5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5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5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5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5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5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5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5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5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5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5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5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5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5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5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5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5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5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5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5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5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5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5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5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5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5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5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5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5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5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5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5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5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5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5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5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5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5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5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5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5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5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5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5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5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5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5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5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5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5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5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5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5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5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5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5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5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5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5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5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5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5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5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5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5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5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5">
      <c r="A110">
        <v>-28.776</v>
      </c>
      <c r="B110">
        <v>50.012</v>
      </c>
      <c r="C110">
        <v>-28.904</v>
      </c>
      <c r="D110">
        <v>3270.989</v>
      </c>
    </row>
    <row r="111" spans="1:4" x14ac:dyDescent="0.25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5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5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5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5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5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5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5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5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5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5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5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5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5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5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5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5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5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5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5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5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5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5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5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5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5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5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5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5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5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5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5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5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5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5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5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5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5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5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5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5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5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5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5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5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5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5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5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5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5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5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5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5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5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5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5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5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5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5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5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5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5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5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5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5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5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5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5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5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5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5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5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5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5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5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5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5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5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5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5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5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5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5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5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5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5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5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5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5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5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5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5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5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5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5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5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5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5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5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5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5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5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5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5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5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5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5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5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5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5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5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5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5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5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5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5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5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5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5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5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5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5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5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5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5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5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5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5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5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5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5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5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5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5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5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5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5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5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5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5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5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5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5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5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5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5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5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5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5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5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5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5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5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5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5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5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5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5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5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5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5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5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5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5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5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5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5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5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5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5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5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5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5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5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5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5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5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5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5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5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5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5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5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5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5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5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5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5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5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5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5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5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5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5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5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5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5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5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5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5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5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5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5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5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5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5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5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5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5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5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5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5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5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5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5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5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5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5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5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5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5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5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5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5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5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5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5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5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5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5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5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5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5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5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5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5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5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5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5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5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5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5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5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5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5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5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5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5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5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5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5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5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5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5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5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5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5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5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5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5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5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5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5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5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5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5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5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5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5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5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5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5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5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5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5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5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5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5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5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5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5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5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5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5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5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5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5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5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5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5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5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5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5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5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5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5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5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5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5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5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5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5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5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5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5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5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5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5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5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5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5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5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5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5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5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5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5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5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5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5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5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5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5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5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5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5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5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5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5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5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5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5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5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5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5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5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5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5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5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5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5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5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5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5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5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5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5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5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5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5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5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5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5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5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5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5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5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5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5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5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5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5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5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5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5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5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5">
      <c r="A477">
        <v>27.35</v>
      </c>
      <c r="B477">
        <v>66.756</v>
      </c>
      <c r="C477">
        <v>27.218</v>
      </c>
      <c r="D477">
        <v>3486.36</v>
      </c>
    </row>
    <row r="478" spans="1:4" x14ac:dyDescent="0.25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5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5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5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5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5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5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5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5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5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5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5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5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5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5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5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5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5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5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5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5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5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5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5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5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5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5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5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5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5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5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5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5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5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5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5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5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5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5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5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5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5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5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5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5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5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5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5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5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5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5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5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5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5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5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5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5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5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5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5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5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5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5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5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5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5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5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5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5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5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5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5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5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5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5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5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5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5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1093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64.2</v>
      </c>
      <c r="C6" s="13">
        <v>78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40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1.6195680663255885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1.2545976348532379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5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5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5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10.1</v>
      </c>
      <c r="C29" s="2">
        <v>22.2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0.39238439985277634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0.17673615024311295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5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5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5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5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5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5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5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5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5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5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5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5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5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5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5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5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5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5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5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5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5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5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5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5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5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5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5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5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5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5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5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5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5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5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5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5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5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5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5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5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5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5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5">
      <c r="A85">
        <v>-36.11</v>
      </c>
      <c r="B85">
        <v>1621.38</v>
      </c>
      <c r="C85">
        <v>-32.93</v>
      </c>
      <c r="D85">
        <v>45.841999999999999</v>
      </c>
    </row>
    <row r="86" spans="1:4" x14ac:dyDescent="0.25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5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5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5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5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5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5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5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5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5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5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5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5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5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5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5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5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5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5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5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5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5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5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5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5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5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5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5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5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5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5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5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5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5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5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5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5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5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5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5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5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5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5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5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5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5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5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5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5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5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5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5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5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5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5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5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5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5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5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5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5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5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5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5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5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5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5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5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5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5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5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5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5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5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5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5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5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5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5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5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5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5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5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5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5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5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5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5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5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5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5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5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5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5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5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5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5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5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5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5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5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5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5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5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5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5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5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5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5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5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5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5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5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5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5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5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5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5">
      <c r="A203">
        <v>-18.12</v>
      </c>
      <c r="B203">
        <v>4674.027</v>
      </c>
      <c r="C203">
        <v>-16.698</v>
      </c>
      <c r="D203">
        <v>194.917</v>
      </c>
    </row>
    <row r="204" spans="1:4" x14ac:dyDescent="0.25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5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5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5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5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5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5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5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5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5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5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5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5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5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5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5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5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5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5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5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5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5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5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5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5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5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5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5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5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5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5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5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5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5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5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5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5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5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5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5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5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5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5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5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5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5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5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5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5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5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5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5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5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5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5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5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5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5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5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5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5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5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5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5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5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5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5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5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5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5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5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5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5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5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5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5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5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5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5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5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5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5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5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5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5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5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5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5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5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5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5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5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5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5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5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5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5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5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5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5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5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5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5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5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5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5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5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5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5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5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5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5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5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5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5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5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5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5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5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5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5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5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5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5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5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5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5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5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5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5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5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5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5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5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5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5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5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5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5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5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5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5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5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5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5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5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5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5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5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5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5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5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5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5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5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5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5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5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5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5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5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5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5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5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5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5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5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5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5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5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5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5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5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5">
      <c r="A377">
        <v>14.89</v>
      </c>
      <c r="B377">
        <v>4898.4690000000001</v>
      </c>
      <c r="C377">
        <v>12.12</v>
      </c>
      <c r="D377">
        <v>437</v>
      </c>
    </row>
    <row r="378" spans="1:4" x14ac:dyDescent="0.25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5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5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5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5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5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5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5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5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5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5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5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5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5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5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5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5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5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5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5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5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5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5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5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5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5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5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5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5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5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5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5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5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5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5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5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5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5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5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5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5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5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5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5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5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5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5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5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5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5">
      <c r="A427">
        <v>23.573</v>
      </c>
      <c r="B427">
        <v>4032.598</v>
      </c>
      <c r="C427">
        <v>19.866</v>
      </c>
      <c r="D427">
        <v>110.614</v>
      </c>
    </row>
    <row r="428" spans="1:4" x14ac:dyDescent="0.25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5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5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5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5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5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5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5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5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5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5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5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5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5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5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5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5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5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5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5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5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5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5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5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5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5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5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5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5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5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5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5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5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5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5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5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5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5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5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5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5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5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5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5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5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5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5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5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5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5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5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5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5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5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5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5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5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5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5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5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5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5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5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5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5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5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5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5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5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5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5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5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5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5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5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5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5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5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5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5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5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5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5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5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5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5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5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5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5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5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5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5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5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5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5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5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5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5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5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5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5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5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5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5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5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5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5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5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5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5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5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5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5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5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5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5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5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5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5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5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5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5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5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5.441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13.6</v>
      </c>
      <c r="C6" s="13">
        <v>26.5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41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0.47093748695270099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0.23848556135422372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5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5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5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65.400000000000006</v>
      </c>
      <c r="C29" s="2">
        <v>80.3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1.6871415115741091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1.2839771802077355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5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5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5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5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5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5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5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5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5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5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5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5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5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5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5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5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5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5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5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5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5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5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5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5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5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5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5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5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5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5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5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5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5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5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5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5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5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5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5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5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5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5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5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5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5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5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5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5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5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5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5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5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5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5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5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5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5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5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5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5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5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5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5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5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5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5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5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5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5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5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5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5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5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5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5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5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5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5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5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5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5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5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5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5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5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5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5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5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5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5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5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5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5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5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5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5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5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5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5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5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5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5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5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5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5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5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5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5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5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5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5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5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5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5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5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5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5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5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5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5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5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5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5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5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5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5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5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5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5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5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5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5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5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5">
      <c r="A176">
        <v>-22.747</v>
      </c>
      <c r="B176">
        <v>83.625</v>
      </c>
      <c r="C176">
        <v>-22.913</v>
      </c>
      <c r="D176">
        <v>3261.7</v>
      </c>
    </row>
    <row r="177" spans="1:4" x14ac:dyDescent="0.25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5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5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5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5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5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5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5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5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5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5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5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5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5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5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5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5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5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5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5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5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5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5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5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5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5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5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5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5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5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5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5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5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5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5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5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5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5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5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5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5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5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5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5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5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5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5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5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5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5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5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5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5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5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5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5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5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5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5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5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5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5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5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5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5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5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5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5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5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5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5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5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5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5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5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5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5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5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5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5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5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5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5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5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5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5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5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5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5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5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5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5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5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5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5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5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5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5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5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5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5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5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5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5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5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5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5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5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5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5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5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5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5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5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5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5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5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5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5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5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5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5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5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5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5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5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5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5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5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5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5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5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5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5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5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5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5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5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5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5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5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5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5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5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5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5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5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5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5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5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5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5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5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5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5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5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5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5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5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5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5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5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5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5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5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5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5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5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5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5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5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5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5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5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5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5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5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5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5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5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5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5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5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5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5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5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5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5">
      <c r="A364">
        <v>12.493</v>
      </c>
      <c r="B364">
        <v>611.66</v>
      </c>
      <c r="C364">
        <v>12.307</v>
      </c>
      <c r="D364">
        <v>4149.99</v>
      </c>
    </row>
    <row r="365" spans="1:4" x14ac:dyDescent="0.25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5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5">
      <c r="A367">
        <v>13.051</v>
      </c>
      <c r="B367">
        <v>534.16</v>
      </c>
      <c r="C367">
        <v>12.865</v>
      </c>
      <c r="D367">
        <v>4104.348</v>
      </c>
    </row>
    <row r="368" spans="1:4" x14ac:dyDescent="0.25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5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5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5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5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5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5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5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5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5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5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5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5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5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5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5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5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5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5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5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5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5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5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5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5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5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5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5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5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5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5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5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5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5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5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5">
      <c r="A403">
        <v>19.52</v>
      </c>
      <c r="B403">
        <v>147.005</v>
      </c>
      <c r="C403">
        <v>19.346</v>
      </c>
      <c r="D403">
        <v>3632.1</v>
      </c>
    </row>
    <row r="404" spans="1:4" x14ac:dyDescent="0.25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5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5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5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5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5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5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5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5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5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5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5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5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5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5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5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5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5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5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5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5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5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5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5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5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5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5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5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5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5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5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5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5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5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5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5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5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5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5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5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5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5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5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5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5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5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5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5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5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5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5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5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5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5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5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5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5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5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5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5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5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5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5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5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5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5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5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5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5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5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5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5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5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5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5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5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5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5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5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5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5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5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5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5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5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5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5">
      <c r="A490">
        <v>33.067</v>
      </c>
      <c r="B490">
        <v>48.67</v>
      </c>
      <c r="C490">
        <v>32.93</v>
      </c>
      <c r="D490">
        <v>2221.357</v>
      </c>
    </row>
    <row r="491" spans="1:4" x14ac:dyDescent="0.25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5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5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5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5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5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5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5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5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5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5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5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5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5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5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5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5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5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5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5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5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5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5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5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5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5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5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5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5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5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5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5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5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5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5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5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5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5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5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5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5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5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5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5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5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5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5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5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5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5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5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5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5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5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5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5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5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5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5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5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5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5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5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5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5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29.2</v>
      </c>
      <c r="C6" s="13">
        <v>44.7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42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0.82229941443204402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0.52096097861724977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5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5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5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28.9</v>
      </c>
      <c r="C29" s="2">
        <v>42.6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0.7797674158700173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0.51537352616702503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5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5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5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5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5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5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5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5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5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5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5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5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5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5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5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5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5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5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5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5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5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5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5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5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5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5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5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5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5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5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5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5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5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5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5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5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5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5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5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5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5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5">
      <c r="A83">
        <v>-35.853999999999999</v>
      </c>
      <c r="B83">
        <v>63.558</v>
      </c>
      <c r="C83">
        <v>-32.93</v>
      </c>
      <c r="D83">
        <v>87.84</v>
      </c>
    </row>
    <row r="84" spans="1:4" x14ac:dyDescent="0.25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5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5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5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5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5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5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5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5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5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5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5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5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5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5">
      <c r="A98">
        <v>-33.883000000000003</v>
      </c>
      <c r="B98">
        <v>73.8</v>
      </c>
      <c r="C98">
        <v>-31.105</v>
      </c>
      <c r="D98">
        <v>98</v>
      </c>
    </row>
    <row r="99" spans="1:4" x14ac:dyDescent="0.25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5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5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5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5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5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5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5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5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5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5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5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5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5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5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5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5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5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5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5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5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5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5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5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5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5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5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5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5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5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5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5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5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5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5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5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5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5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5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5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5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5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5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5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5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5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5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5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5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5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5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5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5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5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5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5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5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5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5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5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5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5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5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5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5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5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5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5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5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5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5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5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5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5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5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5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5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5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5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5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5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5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5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5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5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5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5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5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5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5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5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5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5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5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5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5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5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5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5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5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5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5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5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5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5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5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5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5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5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5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5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5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5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5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5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5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5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5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5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5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5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5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5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5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5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5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5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5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5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5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5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5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5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5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5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5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5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5">
      <c r="A236">
        <v>-11.372</v>
      </c>
      <c r="B236">
        <v>2932.491</v>
      </c>
      <c r="C236">
        <v>-10.807</v>
      </c>
      <c r="D236">
        <v>3286.585</v>
      </c>
    </row>
    <row r="237" spans="1:4" x14ac:dyDescent="0.25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5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5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5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5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5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5">
      <c r="A243">
        <v>-10.052</v>
      </c>
      <c r="B243">
        <v>3250.05</v>
      </c>
      <c r="C243">
        <v>-9.673</v>
      </c>
      <c r="D243">
        <v>3550.165</v>
      </c>
    </row>
    <row r="244" spans="1:4" x14ac:dyDescent="0.25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5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5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5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5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5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5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5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5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5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5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5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5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5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5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5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5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5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5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5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5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5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5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5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5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5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5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5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5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5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5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5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5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5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5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5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5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5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5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5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5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5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5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5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5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5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5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5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5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5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5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5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5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5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5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5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5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5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5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5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5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5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5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5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5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5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5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5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5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5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5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5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5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5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5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5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5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5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5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5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5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5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5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5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5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5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5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5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5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5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5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5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5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5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5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5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5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5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5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5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5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5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5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5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5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5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5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5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5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5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5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5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5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5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5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5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5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5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5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5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5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5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5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5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5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5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5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5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5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5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5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5">
      <c r="A375">
        <v>15.254</v>
      </c>
      <c r="B375">
        <v>1922.441</v>
      </c>
      <c r="C375">
        <v>12.493</v>
      </c>
      <c r="D375">
        <v>2723.788</v>
      </c>
    </row>
    <row r="376" spans="1:4" x14ac:dyDescent="0.25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5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5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5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5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5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5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5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5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5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5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5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5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5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5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5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5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5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5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5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5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5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5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5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5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5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5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5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5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5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5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5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5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5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5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5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5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5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5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5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5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5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5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5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5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5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5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5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5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5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5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5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5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5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5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5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5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5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5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5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5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5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5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5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5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5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5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5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5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5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5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5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5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5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5">
      <c r="A450">
        <v>27.85</v>
      </c>
      <c r="B450">
        <v>156.001</v>
      </c>
      <c r="C450">
        <v>23.9</v>
      </c>
      <c r="D450">
        <v>230.07</v>
      </c>
    </row>
    <row r="451" spans="1:4" x14ac:dyDescent="0.25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5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5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5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5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5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5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5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5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5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5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5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5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5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5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5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5">
      <c r="A467">
        <v>30.384</v>
      </c>
      <c r="B467">
        <v>113.696</v>
      </c>
      <c r="C467">
        <v>26.302</v>
      </c>
      <c r="D467">
        <v>153.476</v>
      </c>
    </row>
    <row r="468" spans="1:4" x14ac:dyDescent="0.25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5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5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5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5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5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5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5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5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5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5">
      <c r="A478">
        <v>31.956</v>
      </c>
      <c r="B478">
        <v>102.736</v>
      </c>
      <c r="C478">
        <v>27.85</v>
      </c>
      <c r="D478">
        <v>123.461</v>
      </c>
    </row>
    <row r="479" spans="1:4" x14ac:dyDescent="0.25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5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5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5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5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5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5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5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5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5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5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5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5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5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5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5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5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5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5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5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5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5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5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5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5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5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5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5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5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5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5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5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5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5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5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5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5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5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5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5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5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5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5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5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5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5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5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5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5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5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5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5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5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5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5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5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5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5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5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5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5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5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5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5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5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5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5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5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5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5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5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5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441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52.9</v>
      </c>
      <c r="C6" s="13">
        <v>70.400000000000006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43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1.4108448019996012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0.99498497374697381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5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5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5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51.7</v>
      </c>
      <c r="C29" s="2">
        <v>70.2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1.405623542428398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0.96899188729163166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5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5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5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5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5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5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5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5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5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5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5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5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5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5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5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5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5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5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5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5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5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5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5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5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5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5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5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5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5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5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5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5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5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5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5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5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5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5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5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5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5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5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5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5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5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5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5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5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5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5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5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5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5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5">
      <c r="A96">
        <v>-34.683</v>
      </c>
      <c r="B96">
        <v>173.881</v>
      </c>
      <c r="C96">
        <v>-34.814</v>
      </c>
      <c r="D96">
        <v>168.13</v>
      </c>
    </row>
    <row r="97" spans="1:4" x14ac:dyDescent="0.25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5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5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5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5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5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5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5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5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5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5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5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5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5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5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5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5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5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5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5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5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5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5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5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5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5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5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5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5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5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5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5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5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5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5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5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5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5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5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5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5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5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5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5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5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5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5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5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5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5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5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5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5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5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5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5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5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5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5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5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5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5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5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5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5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5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5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5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5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5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5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5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5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5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5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5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5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5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5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5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5">
      <c r="A177">
        <v>-22.581</v>
      </c>
      <c r="B177">
        <v>1039.623</v>
      </c>
      <c r="C177">
        <v>-22.747</v>
      </c>
      <c r="D177">
        <v>1000.052</v>
      </c>
    </row>
    <row r="178" spans="1:4" x14ac:dyDescent="0.25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5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5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5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5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5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5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5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5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5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5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5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5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5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5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5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5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5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5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5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5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5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5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5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5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5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5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5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5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5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5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5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5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5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5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5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5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5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5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5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5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5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5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5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5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5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5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5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5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5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5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5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5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5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5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5">
      <c r="A233">
        <v>-12.679</v>
      </c>
      <c r="B233">
        <v>1365.501</v>
      </c>
      <c r="C233">
        <v>-12.865</v>
      </c>
      <c r="D233">
        <v>1338.049</v>
      </c>
    </row>
    <row r="234" spans="1:4" x14ac:dyDescent="0.25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5">
      <c r="A235">
        <v>-12.307</v>
      </c>
      <c r="B235">
        <v>1371.681</v>
      </c>
      <c r="C235">
        <v>-12.493</v>
      </c>
      <c r="D235">
        <v>1343.117</v>
      </c>
    </row>
    <row r="236" spans="1:4" x14ac:dyDescent="0.25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5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5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5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5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5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5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5">
      <c r="A243">
        <v>-10.807</v>
      </c>
      <c r="B243">
        <v>1399.999</v>
      </c>
      <c r="C243">
        <v>-10.996</v>
      </c>
      <c r="D243">
        <v>1391.19</v>
      </c>
    </row>
    <row r="244" spans="1:4" x14ac:dyDescent="0.25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5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5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5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5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5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5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5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5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5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5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5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5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5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5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5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5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5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5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5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5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5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5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5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5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5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5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5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5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5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5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5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5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5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5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5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5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5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5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5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5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5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5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5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5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5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5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5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5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5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5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5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5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5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5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5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5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5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5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5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5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5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5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5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5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5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5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5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5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5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5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5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5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5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5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5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5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5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5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5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5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5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5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5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5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5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5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5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5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5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5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5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5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5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5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5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5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5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5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5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5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5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5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5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5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5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5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5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5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5">
      <c r="A353">
        <v>10.43</v>
      </c>
      <c r="B353">
        <v>1409.537</v>
      </c>
      <c r="C353">
        <v>10.241</v>
      </c>
      <c r="D353">
        <v>1396.932</v>
      </c>
    </row>
    <row r="354" spans="1:4" x14ac:dyDescent="0.25">
      <c r="A354">
        <v>10.619</v>
      </c>
      <c r="B354">
        <v>1402.991</v>
      </c>
      <c r="C354">
        <v>10.43</v>
      </c>
      <c r="D354">
        <v>1388.529</v>
      </c>
    </row>
    <row r="355" spans="1:4" x14ac:dyDescent="0.25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5">
      <c r="A356">
        <v>10.996</v>
      </c>
      <c r="B356">
        <v>1395.248</v>
      </c>
      <c r="C356">
        <v>10.807</v>
      </c>
      <c r="D356">
        <v>1375.2</v>
      </c>
    </row>
    <row r="357" spans="1:4" x14ac:dyDescent="0.25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5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5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5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5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5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5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5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5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5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5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5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5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5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5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5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5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5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5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5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5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5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5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5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5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5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5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5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5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5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5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5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5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5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5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5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5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5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5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5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5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5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5">
      <c r="A399">
        <v>18.823</v>
      </c>
      <c r="B399">
        <v>1183.54</v>
      </c>
      <c r="C399">
        <v>18.648</v>
      </c>
      <c r="D399">
        <v>1140.846</v>
      </c>
    </row>
    <row r="400" spans="1:4" x14ac:dyDescent="0.25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5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5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5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5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5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5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5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5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5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5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5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5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5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5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5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5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5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5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5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5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5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5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5">
      <c r="A423">
        <v>22.913</v>
      </c>
      <c r="B423">
        <v>988.98</v>
      </c>
      <c r="C423">
        <v>22.747</v>
      </c>
      <c r="D423">
        <v>956.34</v>
      </c>
    </row>
    <row r="424" spans="1:4" x14ac:dyDescent="0.25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5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5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5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5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5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5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5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5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5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5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5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5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5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5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5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5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5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5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5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5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5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5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5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5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5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5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5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5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5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5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5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5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5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5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5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5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5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5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5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5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5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5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5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5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5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5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5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5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5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5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5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5">
      <c r="A476">
        <v>31.105</v>
      </c>
      <c r="B476">
        <v>457.48</v>
      </c>
      <c r="C476">
        <v>30.962</v>
      </c>
      <c r="D476">
        <v>373.42</v>
      </c>
    </row>
    <row r="477" spans="1:4" x14ac:dyDescent="0.25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5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5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5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5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5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5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5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5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5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5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5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5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5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5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5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5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5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5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5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5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5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5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5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5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5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5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5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5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5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5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5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5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5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5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5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5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5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5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5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5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5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5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5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5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5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5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5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5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5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5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5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5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5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5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5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5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5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5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5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5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5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5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5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5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5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5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5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5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5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5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5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5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5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5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441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29.6</v>
      </c>
      <c r="C6" s="13">
        <v>45.3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44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0.83456813934857954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0.52842279352979238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5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5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5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51.7</v>
      </c>
      <c r="C29" s="2">
        <v>69.8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1.3952193252371379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0.96899188729163166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5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5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5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5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5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5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5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5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5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5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5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5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5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5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5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5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5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5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5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5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5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5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5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5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5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5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5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5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5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5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5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5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5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5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5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5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5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5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5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5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5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5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5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5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5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5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5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5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5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5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5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5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5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5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5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5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5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5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5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5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5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5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5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5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5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5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5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5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5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5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5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5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5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5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5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5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5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5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5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5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5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5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5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5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5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5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5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5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5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5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5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5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5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5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5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5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5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5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5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5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5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5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5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5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5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5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5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5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5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5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5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5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5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5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5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5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5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5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5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5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5">
      <c r="A162">
        <v>-24.55</v>
      </c>
      <c r="B162">
        <v>163.167</v>
      </c>
      <c r="C162">
        <v>-22.747</v>
      </c>
      <c r="D162">
        <v>1617.211</v>
      </c>
    </row>
    <row r="163" spans="1:4" x14ac:dyDescent="0.25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5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5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5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5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5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5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5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5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5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5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5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5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5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5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5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5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5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5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5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5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5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5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5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5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5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5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5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5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5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5">
      <c r="A193">
        <v>-19.346</v>
      </c>
      <c r="B193">
        <v>513.63</v>
      </c>
      <c r="C193">
        <v>-18.12</v>
      </c>
      <c r="D193">
        <v>1918.904</v>
      </c>
    </row>
    <row r="194" spans="1:4" x14ac:dyDescent="0.25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5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5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5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5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5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5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5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5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5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5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5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5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5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5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5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5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5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5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5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5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5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5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5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5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5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5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5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5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5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5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5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5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5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5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5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5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5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5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5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5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5">
      <c r="A235">
        <v>-11.746</v>
      </c>
      <c r="B235">
        <v>1741.624</v>
      </c>
      <c r="C235">
        <v>-11.372</v>
      </c>
      <c r="D235">
        <v>2220.69</v>
      </c>
    </row>
    <row r="236" spans="1:4" x14ac:dyDescent="0.25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5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5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5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5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5">
      <c r="A241">
        <v>-10.619</v>
      </c>
      <c r="B241">
        <v>1904.097</v>
      </c>
      <c r="C241">
        <v>-10.43</v>
      </c>
      <c r="D241">
        <v>2268.029</v>
      </c>
    </row>
    <row r="242" spans="1:4" x14ac:dyDescent="0.25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5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5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5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5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5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5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5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5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5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5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5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5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5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5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5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5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5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5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5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5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5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5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5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5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5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5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5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5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5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5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5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5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5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5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5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5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5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5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5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5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5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5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5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5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5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5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5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5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5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5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5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5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5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5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5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5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5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5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5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5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5">
      <c r="A303">
        <v>1.367</v>
      </c>
      <c r="B303">
        <v>2460.645</v>
      </c>
      <c r="C303">
        <v>0</v>
      </c>
      <c r="D303">
        <v>2471.308</v>
      </c>
    </row>
    <row r="304" spans="1:4" x14ac:dyDescent="0.25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5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5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5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5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5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5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5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5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5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5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5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5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5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5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5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5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5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5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5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5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5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5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5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5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5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5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5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5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5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5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5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5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5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5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5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5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5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5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5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5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5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5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5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5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5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5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5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5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5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5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5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5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5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5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5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5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5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5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5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5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5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5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5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5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5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5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5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5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5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5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5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5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5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5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5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5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5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5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5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5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5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5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5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5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5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5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5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5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5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5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5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5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5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5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5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5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5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5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5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5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5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5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5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5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5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5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5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5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5">
      <c r="A413">
        <v>21.744</v>
      </c>
      <c r="B413">
        <v>327.834</v>
      </c>
      <c r="C413">
        <v>18.12</v>
      </c>
      <c r="D413">
        <v>1891.155</v>
      </c>
    </row>
    <row r="414" spans="1:4" x14ac:dyDescent="0.25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5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5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5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5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5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5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5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5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5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5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5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5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5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5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5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5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5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5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5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5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5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5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5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5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5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5">
      <c r="A440">
        <v>26.145</v>
      </c>
      <c r="B440">
        <v>145.863</v>
      </c>
      <c r="C440">
        <v>22.247</v>
      </c>
      <c r="D440">
        <v>1595.903</v>
      </c>
    </row>
    <row r="441" spans="1:4" x14ac:dyDescent="0.25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5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5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5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5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5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5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5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5">
      <c r="A449">
        <v>27.544</v>
      </c>
      <c r="B449">
        <v>119.961</v>
      </c>
      <c r="C449">
        <v>23.573</v>
      </c>
      <c r="D449">
        <v>1472.088</v>
      </c>
    </row>
    <row r="450" spans="1:4" x14ac:dyDescent="0.25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5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5">
      <c r="A452">
        <v>28.003</v>
      </c>
      <c r="B452">
        <v>113.676</v>
      </c>
      <c r="C452">
        <v>23.9</v>
      </c>
      <c r="D452">
        <v>1434.806</v>
      </c>
    </row>
    <row r="453" spans="1:4" x14ac:dyDescent="0.25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5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5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5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5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5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5">
      <c r="A459">
        <v>29.058</v>
      </c>
      <c r="B459">
        <v>102.37</v>
      </c>
      <c r="C459">
        <v>24.872</v>
      </c>
      <c r="D459">
        <v>1327.222</v>
      </c>
    </row>
    <row r="460" spans="1:4" x14ac:dyDescent="0.25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5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5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5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5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5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5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5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5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5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5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5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5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5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5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5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5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5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5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5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5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5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5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5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5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5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5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5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5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5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5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5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5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5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5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5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5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5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5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5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5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5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5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5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5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5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5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5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5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5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5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5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5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5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5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5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5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5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5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5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5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5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5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5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5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5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5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5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5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5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5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5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5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5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5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5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5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5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5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5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5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5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5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5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5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5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5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5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5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5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5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5">
      <c r="A551">
        <v>40.887</v>
      </c>
      <c r="B551">
        <v>17.474</v>
      </c>
      <c r="C551">
        <v>36.491</v>
      </c>
      <c r="D551">
        <v>174.649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20.88671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22</v>
      </c>
      <c r="B2" s="91" t="s">
        <v>23</v>
      </c>
      <c r="C2" s="92"/>
      <c r="D2" s="1">
        <v>122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29.4</v>
      </c>
      <c r="C6" s="13">
        <v>45.8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45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0.84483307654843964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0.5246901777692613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5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5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5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63.8</v>
      </c>
      <c r="C29" s="2">
        <v>81.400000000000006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1.7202713890367949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1.2448903594873282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5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5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5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5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5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5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5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5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5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5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5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5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5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5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5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5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5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5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5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5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5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5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5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5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5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5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5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5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5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5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5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5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5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5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5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5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5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5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5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5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5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5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5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5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5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5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5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5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5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5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5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5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5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5">
      <c r="A96">
        <v>-34.683</v>
      </c>
      <c r="B96">
        <v>46.28</v>
      </c>
      <c r="C96">
        <v>-34.814</v>
      </c>
      <c r="D96">
        <v>783.053</v>
      </c>
    </row>
    <row r="97" spans="1:4" x14ac:dyDescent="0.25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5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5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5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5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5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5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5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5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5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5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5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5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5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5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5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5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5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5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5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5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5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5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5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5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5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5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5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5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5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5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5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5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5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5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5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5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5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5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5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5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5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5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5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5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5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5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5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5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5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5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5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5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5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5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5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5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5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5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5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5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5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5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5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5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5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5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5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5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5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5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5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5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5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5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5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5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5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5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5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5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5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5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5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5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5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5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5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5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5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5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5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5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5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5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5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5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5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5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5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5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5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5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5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5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5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5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5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5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5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5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5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5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5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5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5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5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5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5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5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5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5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5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5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5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5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5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5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5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5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5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5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5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5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5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5">
      <c r="A232">
        <v>-12.865</v>
      </c>
      <c r="B232">
        <v>1292.058</v>
      </c>
      <c r="C232">
        <v>-13.051</v>
      </c>
      <c r="D232">
        <v>1876.011</v>
      </c>
    </row>
    <row r="233" spans="1:4" x14ac:dyDescent="0.25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5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5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5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5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5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5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5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5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5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5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5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5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5">
      <c r="A246">
        <v>-10.241</v>
      </c>
      <c r="B246">
        <v>1624.194</v>
      </c>
      <c r="C246">
        <v>-10.43</v>
      </c>
      <c r="D246">
        <v>1967.588</v>
      </c>
    </row>
    <row r="247" spans="1:4" x14ac:dyDescent="0.25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5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5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5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5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5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5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5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5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5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5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5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5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5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5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5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5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5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5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5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5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5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5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5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5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5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5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5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5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5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5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5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5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5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5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5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5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5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5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5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5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5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5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5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5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5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5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5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5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5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5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5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5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5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5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5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5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5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5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5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5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5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5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5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5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5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5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5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5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5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5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5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5">
      <c r="A319">
        <v>3.9</v>
      </c>
      <c r="B319">
        <v>2025.82</v>
      </c>
      <c r="C319">
        <v>3.706</v>
      </c>
      <c r="D319">
        <v>2053.692</v>
      </c>
    </row>
    <row r="320" spans="1:4" x14ac:dyDescent="0.25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5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5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5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5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5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5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5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5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5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5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5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5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5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5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5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5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5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5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5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5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5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5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5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5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5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5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5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5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5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5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5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5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5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5">
      <c r="A354">
        <v>10.619</v>
      </c>
      <c r="B354">
        <v>1617.202</v>
      </c>
      <c r="C354">
        <v>10.43</v>
      </c>
      <c r="D354">
        <v>1938.364</v>
      </c>
    </row>
    <row r="355" spans="1:4" x14ac:dyDescent="0.25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5">
      <c r="A356">
        <v>10.996</v>
      </c>
      <c r="B356">
        <v>1577.319</v>
      </c>
      <c r="C356">
        <v>10.807</v>
      </c>
      <c r="D356">
        <v>1928.377</v>
      </c>
    </row>
    <row r="357" spans="1:4" x14ac:dyDescent="0.25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5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5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5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5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5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5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5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5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5">
      <c r="A366">
        <v>12.865</v>
      </c>
      <c r="B366">
        <v>1343.912</v>
      </c>
      <c r="C366">
        <v>12.679</v>
      </c>
      <c r="D366">
        <v>1878.655</v>
      </c>
    </row>
    <row r="367" spans="1:4" x14ac:dyDescent="0.25">
      <c r="A367">
        <v>13.051</v>
      </c>
      <c r="B367">
        <v>1320.087</v>
      </c>
      <c r="C367">
        <v>12.865</v>
      </c>
      <c r="D367">
        <v>1869.192</v>
      </c>
    </row>
    <row r="368" spans="1:4" x14ac:dyDescent="0.25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5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5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5">
      <c r="A371">
        <v>13.79</v>
      </c>
      <c r="B371">
        <v>1220.32</v>
      </c>
      <c r="C371">
        <v>13.605</v>
      </c>
      <c r="D371">
        <v>1836.578</v>
      </c>
    </row>
    <row r="372" spans="1:4" x14ac:dyDescent="0.25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5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5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5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5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5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5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5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5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5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5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5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5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5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5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5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5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5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5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5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5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5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5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5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5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5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5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5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5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5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5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5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5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5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5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5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5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5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5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5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5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5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5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5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5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5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5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5">
      <c r="A419">
        <v>22.247</v>
      </c>
      <c r="B419">
        <v>258.375</v>
      </c>
      <c r="C419">
        <v>22.08</v>
      </c>
      <c r="D419">
        <v>1514.21</v>
      </c>
    </row>
    <row r="420" spans="1:4" x14ac:dyDescent="0.25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5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5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5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5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5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5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5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5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5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5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5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5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5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5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5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5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5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5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5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5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5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5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5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5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5">
      <c r="A445">
        <v>26.459</v>
      </c>
      <c r="B445">
        <v>125.151</v>
      </c>
      <c r="C445">
        <v>26.302</v>
      </c>
      <c r="D445">
        <v>1313.884</v>
      </c>
    </row>
    <row r="446" spans="1:4" x14ac:dyDescent="0.25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5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5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5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5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5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5">
      <c r="A452">
        <v>27.544</v>
      </c>
      <c r="B452">
        <v>105.389</v>
      </c>
      <c r="C452">
        <v>27.39</v>
      </c>
      <c r="D452">
        <v>1264.924</v>
      </c>
    </row>
    <row r="453" spans="1:4" x14ac:dyDescent="0.25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5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5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5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5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5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5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5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5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5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5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5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5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5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5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5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5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5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5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5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5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5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5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5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5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5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5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5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5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5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5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5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5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5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5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5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5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5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5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5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5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5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5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5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5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5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5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5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5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5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5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5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5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5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5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5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5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5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5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5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5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5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5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5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5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5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5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5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5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5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5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5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5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5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5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5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5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5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5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5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5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5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5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5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5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5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5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5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5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5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5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5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5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5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5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5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5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5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5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5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5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5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5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332031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29.5</v>
      </c>
      <c r="C6" s="13">
        <v>45.2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33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0.83251964834042258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0.52655605685879558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5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5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5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13.5</v>
      </c>
      <c r="C29" s="2">
        <v>27.1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0.48200383164129074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0.23671559927470681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5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5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5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5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5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5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5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5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5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5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5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5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5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5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5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5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5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5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5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5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5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5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5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5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5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5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5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5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5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5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5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5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5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5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5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5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5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5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5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5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5">
      <c r="A83">
        <v>-28.003</v>
      </c>
      <c r="B83">
        <v>408.233</v>
      </c>
      <c r="C83">
        <v>-28.113</v>
      </c>
      <c r="D83">
        <v>135.089</v>
      </c>
    </row>
    <row r="84" spans="1:4" x14ac:dyDescent="0.25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5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5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5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5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5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5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5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5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5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5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5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5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5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5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5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5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5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5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5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5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5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5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5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5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5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5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5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5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5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5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5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5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5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5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5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5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5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5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5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5">
      <c r="A124">
        <v>-23.308</v>
      </c>
      <c r="B124">
        <v>1209.125</v>
      </c>
      <c r="C124">
        <v>-23.427</v>
      </c>
      <c r="D124">
        <v>210.059</v>
      </c>
    </row>
    <row r="125" spans="1:4" x14ac:dyDescent="0.25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5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5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5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5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5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5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5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5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5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5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5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5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5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5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5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5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5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5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5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5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5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5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5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5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5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5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5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5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5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5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5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5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5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5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5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5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5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5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5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5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5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5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5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5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5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5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5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5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5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5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5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5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5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5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5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5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5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5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5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5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5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5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5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5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5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5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5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5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5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5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5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5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5">
      <c r="A198">
        <v>-13.964</v>
      </c>
      <c r="B198">
        <v>7872.058</v>
      </c>
      <c r="C198">
        <v>-14.096</v>
      </c>
      <c r="D198">
        <v>1208.08</v>
      </c>
    </row>
    <row r="199" spans="1:4" x14ac:dyDescent="0.25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5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5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5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5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5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5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5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5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5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5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5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5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5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5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5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5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5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5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5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5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5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5">
      <c r="A221">
        <v>-10.87</v>
      </c>
      <c r="B221">
        <v>10768.404</v>
      </c>
      <c r="C221">
        <v>-11.006</v>
      </c>
      <c r="D221">
        <v>2687.36</v>
      </c>
    </row>
    <row r="222" spans="1:4" x14ac:dyDescent="0.25">
      <c r="A222">
        <v>-10.734</v>
      </c>
      <c r="B222">
        <v>10879.802</v>
      </c>
      <c r="C222">
        <v>-10.87</v>
      </c>
      <c r="D222">
        <v>2784.62</v>
      </c>
    </row>
    <row r="223" spans="1:4" x14ac:dyDescent="0.25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5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5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5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5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5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5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5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5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5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5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5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5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5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5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5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5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5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5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5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5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5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5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5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5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5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5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5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5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5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5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5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5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5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5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5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5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5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5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5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5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5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5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5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5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5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5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5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5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5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5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5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5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5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5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5">
      <c r="A278">
        <v>-2.96</v>
      </c>
      <c r="B278">
        <v>13853.993</v>
      </c>
      <c r="C278">
        <v>-3.1</v>
      </c>
      <c r="D278">
        <v>11892.313</v>
      </c>
    </row>
    <row r="279" spans="1:4" x14ac:dyDescent="0.25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5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5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5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5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5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5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5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5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5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5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5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5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5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5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5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5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5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5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5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5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5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5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5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5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5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5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5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5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5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5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5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5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5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5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5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5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5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5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5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5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5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5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5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5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5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5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5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5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5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5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5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5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5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5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5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5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5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5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5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5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5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5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5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5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5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5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5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5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5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5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5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5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5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5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5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5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5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5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5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5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5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5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5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5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5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5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5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5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5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5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5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5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5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5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5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5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5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5">
      <c r="A377">
        <v>10.87</v>
      </c>
      <c r="B377">
        <v>10293.81</v>
      </c>
      <c r="C377">
        <v>10.734</v>
      </c>
      <c r="D377">
        <v>2842.549</v>
      </c>
    </row>
    <row r="378" spans="1:4" x14ac:dyDescent="0.25">
      <c r="A378">
        <v>11.006</v>
      </c>
      <c r="B378">
        <v>10193.462</v>
      </c>
      <c r="C378">
        <v>10.87</v>
      </c>
      <c r="D378">
        <v>2746.864</v>
      </c>
    </row>
    <row r="379" spans="1:4" x14ac:dyDescent="0.25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5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5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5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5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5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5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5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5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5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5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5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5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5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5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5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5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5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5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5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5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5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5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5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5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5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5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5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5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5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5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5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5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5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5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5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5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5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5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5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5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5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5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5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5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5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5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5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5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5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5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5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5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5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5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5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5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5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5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5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5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5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5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5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5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5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5">
      <c r="A445">
        <v>19.77</v>
      </c>
      <c r="B445">
        <v>2708.614</v>
      </c>
      <c r="C445">
        <v>19.645</v>
      </c>
      <c r="D445">
        <v>346.928</v>
      </c>
    </row>
    <row r="446" spans="1:4" x14ac:dyDescent="0.25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5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5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5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5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5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5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5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5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5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5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5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5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5">
      <c r="A459">
        <v>21.5</v>
      </c>
      <c r="B459">
        <v>1791.175</v>
      </c>
      <c r="C459">
        <v>21.378</v>
      </c>
      <c r="D459">
        <v>260.392</v>
      </c>
    </row>
    <row r="460" spans="1:4" x14ac:dyDescent="0.25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5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5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5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5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5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5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5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5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5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5">
      <c r="A470">
        <v>22.83</v>
      </c>
      <c r="B470">
        <v>1308.777</v>
      </c>
      <c r="C470">
        <v>22.71</v>
      </c>
      <c r="D470">
        <v>216.309</v>
      </c>
    </row>
    <row r="471" spans="1:4" x14ac:dyDescent="0.25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5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5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5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5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5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5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5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5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5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5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5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5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5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5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5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5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5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5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5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5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5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5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5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5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5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5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5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5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5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5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5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5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5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5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5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5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5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5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5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5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5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5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5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5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5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5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5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5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5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5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5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5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5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5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5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5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5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5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5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5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5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5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5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5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5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5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5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5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5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5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5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5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5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5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5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5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5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5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5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5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5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5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5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5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332031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14.6</v>
      </c>
      <c r="C6" s="13">
        <v>28.9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32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0.51537352616702503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0.25620590889871031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5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5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5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29.4</v>
      </c>
      <c r="C29" s="2">
        <v>44.7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0.82229941443204402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0.5246901777692613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5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5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5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5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5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5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5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5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5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5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5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5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5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5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5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5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5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5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5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5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5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5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5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5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5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5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5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5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5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5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5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5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5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5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5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5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5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5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5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5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5">
      <c r="A83">
        <v>-28.003</v>
      </c>
      <c r="B83">
        <v>127.187</v>
      </c>
      <c r="C83">
        <v>-28.113</v>
      </c>
      <c r="D83">
        <v>380.99</v>
      </c>
    </row>
    <row r="84" spans="1:4" x14ac:dyDescent="0.25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5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5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5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5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5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5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5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5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5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5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5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5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5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5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5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5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5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5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5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5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5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5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5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5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5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5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5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5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5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5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5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5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5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5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5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5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5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5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5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5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5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5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5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5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5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5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5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5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5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5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5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5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5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5">
      <c r="A138">
        <v>-21.622</v>
      </c>
      <c r="B138">
        <v>280.82</v>
      </c>
      <c r="C138">
        <v>-21.744</v>
      </c>
      <c r="D138">
        <v>1580.558</v>
      </c>
    </row>
    <row r="139" spans="1:4" x14ac:dyDescent="0.25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5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5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5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5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5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5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5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5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5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5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5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5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5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5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5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5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5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5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5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5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5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5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5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5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5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5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5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5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5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5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5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5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5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5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5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5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5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5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5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5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5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5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5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5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5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5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5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5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5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5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5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5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5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5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5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5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5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5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5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5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5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5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5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5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5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5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5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5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5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5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5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5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5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5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5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5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5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5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5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5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5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5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5">
      <c r="A222">
        <v>-10.734</v>
      </c>
      <c r="B222">
        <v>3339.357</v>
      </c>
      <c r="C222">
        <v>-10.87</v>
      </c>
      <c r="D222">
        <v>10150.357</v>
      </c>
    </row>
    <row r="223" spans="1:4" x14ac:dyDescent="0.25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5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5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5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5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5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5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5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5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5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5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5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5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5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5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5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5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5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5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5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5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5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5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5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5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5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5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5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5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5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5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5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5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5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5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5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5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5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5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5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5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5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5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5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5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5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5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5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5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5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5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5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5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5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5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5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5">
      <c r="A279">
        <v>-2.819</v>
      </c>
      <c r="B279">
        <v>11874.966</v>
      </c>
      <c r="C279">
        <v>-2.96</v>
      </c>
      <c r="D279">
        <v>12817.259</v>
      </c>
    </row>
    <row r="280" spans="1:4" x14ac:dyDescent="0.25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5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5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5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5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5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5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5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5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5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5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5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5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5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5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5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5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5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5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5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5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5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5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5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5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5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5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5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5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5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5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5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5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5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5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5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5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5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5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5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5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5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5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5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5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5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5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5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5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5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5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5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5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5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5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5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5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5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5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5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5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5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5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5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5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5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5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5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5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5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5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5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5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5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5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5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5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5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5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5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5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5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5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5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5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5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5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5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5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5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5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5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5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5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5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5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5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5">
      <c r="A377">
        <v>10.87</v>
      </c>
      <c r="B377">
        <v>3015.788</v>
      </c>
      <c r="C377">
        <v>10.734</v>
      </c>
      <c r="D377">
        <v>10188.529</v>
      </c>
    </row>
    <row r="378" spans="1:4" x14ac:dyDescent="0.25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5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5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5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5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5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5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5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5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5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5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5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5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5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5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5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5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5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5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5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5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5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5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5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5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5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5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5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5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5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5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5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5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5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5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5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5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5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5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5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5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5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5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5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5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5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5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5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5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5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5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5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5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5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5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5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5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5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5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5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5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5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5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5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5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5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5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5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5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5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5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5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5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5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5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5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5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5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5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5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5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5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5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5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5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5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5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5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5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5">
      <c r="A467">
        <v>22.47</v>
      </c>
      <c r="B467">
        <v>262.584</v>
      </c>
      <c r="C467">
        <v>22.349</v>
      </c>
      <c r="D467">
        <v>1289.662</v>
      </c>
    </row>
    <row r="468" spans="1:4" x14ac:dyDescent="0.25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5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5">
      <c r="A470">
        <v>22.83</v>
      </c>
      <c r="B470">
        <v>248.745</v>
      </c>
      <c r="C470">
        <v>22.71</v>
      </c>
      <c r="D470">
        <v>1183.758</v>
      </c>
    </row>
    <row r="471" spans="1:4" x14ac:dyDescent="0.25">
      <c r="A471">
        <v>22.95</v>
      </c>
      <c r="B471">
        <v>244.947</v>
      </c>
      <c r="C471">
        <v>22.83</v>
      </c>
      <c r="D471">
        <v>1151.691</v>
      </c>
    </row>
    <row r="472" spans="1:4" x14ac:dyDescent="0.25">
      <c r="A472">
        <v>23.07</v>
      </c>
      <c r="B472">
        <v>239.56</v>
      </c>
      <c r="C472">
        <v>22.95</v>
      </c>
      <c r="D472">
        <v>1116.329</v>
      </c>
    </row>
    <row r="473" spans="1:4" x14ac:dyDescent="0.25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5">
      <c r="A474">
        <v>23.308</v>
      </c>
      <c r="B474">
        <v>232.887</v>
      </c>
      <c r="C474">
        <v>23.189</v>
      </c>
      <c r="D474">
        <v>1047.377</v>
      </c>
    </row>
    <row r="475" spans="1:4" x14ac:dyDescent="0.25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5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5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5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5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5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5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5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5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5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5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5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5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5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5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5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5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5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5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5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5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5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5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5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5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5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5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5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5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5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5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5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5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5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5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5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5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5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5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5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5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5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5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5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5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5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5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5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5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5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5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5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5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5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5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5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5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5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5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5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5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5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5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5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5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5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5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5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5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5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5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5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5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5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5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5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5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5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5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5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5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332031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58.5</v>
      </c>
      <c r="C6" s="13">
        <v>75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34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1.5346539758984779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1.1200538169098184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5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5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5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13.7</v>
      </c>
      <c r="C29" s="2">
        <v>28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0.49865600567152529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0.24025589183298376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5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5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5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5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5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5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5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5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5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5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5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5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5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5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5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5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5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5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5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5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5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5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5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5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5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5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5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5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5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5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5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5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5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5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5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5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5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5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5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5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5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5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5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5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5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5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5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5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5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5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5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5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5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5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5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5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5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5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5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5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5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5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5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5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5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5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5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5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5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5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5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5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5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5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5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5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5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5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5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5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5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5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5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5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5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5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5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5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5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5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5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5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5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5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5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5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5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5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5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5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5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5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5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5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5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5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5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5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5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5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5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5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5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5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5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5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5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5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5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5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5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5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5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5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5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5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5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5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5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5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5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5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5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5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5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5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5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5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5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5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5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5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5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5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5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5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5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5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5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5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5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5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5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5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5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5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5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5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5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5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5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5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5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5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5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5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5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5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5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5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5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5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5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5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5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5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5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5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5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5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5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5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5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5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5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5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5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5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5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5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5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5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5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5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5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5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5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5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5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5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5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5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5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5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5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5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5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5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5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5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5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5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5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5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5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5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5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5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5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5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5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5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5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5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5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5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5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5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5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5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5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5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5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5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5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5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5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5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5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5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5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5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5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5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5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5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5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5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5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5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5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5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5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5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5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5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5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5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5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5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5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5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5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5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5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5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5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5">
      <c r="A310">
        <v>1.843</v>
      </c>
      <c r="B310">
        <v>7535.16</v>
      </c>
      <c r="C310">
        <v>1.675</v>
      </c>
      <c r="D310">
        <v>7285.527</v>
      </c>
    </row>
    <row r="311" spans="1:4" x14ac:dyDescent="0.25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5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5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5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5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5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5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5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5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5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5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5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5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5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5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5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5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5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5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5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5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5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5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5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5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5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5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5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5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5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5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5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5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5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5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5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5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5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5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5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5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5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5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5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5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5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5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5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5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5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5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5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5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5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5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5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5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5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5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5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5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5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5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5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5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5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5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5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5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5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5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5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5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5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5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5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5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5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5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5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5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5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5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5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5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5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5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5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5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5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5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5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5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5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5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5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5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5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5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5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5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5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5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5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5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5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5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5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5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5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5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5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5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5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5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5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5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5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5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5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5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5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5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5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5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5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5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5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5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5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5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5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5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5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5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5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5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5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5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5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5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5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5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5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5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5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5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5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5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5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5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5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5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5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5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5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5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5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5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5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5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5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5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5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5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5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5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5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5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5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5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5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5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5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5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5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5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5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5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5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5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5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5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5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5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5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5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5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5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5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5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5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5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5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5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5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5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5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5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5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5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5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5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5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5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5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5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5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5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5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5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5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5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5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5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5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5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5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5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5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5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5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5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5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5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5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5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5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5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5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5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5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5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5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5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5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5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5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5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5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5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5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5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5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5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73"/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x14ac:dyDescent="0.25">
      <c r="A5"/>
      <c r="B5" s="66">
        <v>14</v>
      </c>
      <c r="C5" s="66">
        <v>26.5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102" t="s">
        <v>99</v>
      </c>
      <c r="C8" s="56">
        <f>161.7*C9/136.3</f>
        <v>59673.587674247974</v>
      </c>
      <c r="D8" s="56">
        <f>3.92*D9/3.28</f>
        <v>3812.439024390244</v>
      </c>
      <c r="E8" s="56">
        <f>1.96*E9/1.64</f>
        <v>2031.7073170731708</v>
      </c>
      <c r="F8" s="57">
        <f>D8/3920</f>
        <v>0.97256097560975607</v>
      </c>
      <c r="G8" s="79">
        <f>'D60 Vivid'!G8</f>
        <v>136</v>
      </c>
      <c r="H8" s="58">
        <f>D8/G8</f>
        <v>28.03263988522238</v>
      </c>
    </row>
    <row r="9" spans="1:13" x14ac:dyDescent="0.25">
      <c r="A9" s="53" t="s">
        <v>81</v>
      </c>
      <c r="B9" s="102" t="s">
        <v>99</v>
      </c>
      <c r="C9" s="56">
        <v>50300</v>
      </c>
      <c r="D9" s="56">
        <v>3190</v>
      </c>
      <c r="E9" s="56">
        <v>1700</v>
      </c>
      <c r="F9" s="57">
        <f>D9/3280</f>
        <v>0.97256097560975607</v>
      </c>
      <c r="G9" s="79">
        <f>'D60 Vivid'!G9</f>
        <v>116</v>
      </c>
      <c r="H9" s="58">
        <f>D9/G9</f>
        <v>27.5</v>
      </c>
    </row>
    <row r="10" spans="1:13" x14ac:dyDescent="0.25">
      <c r="A10" s="53" t="s">
        <v>82</v>
      </c>
      <c r="B10" s="102" t="s">
        <v>99</v>
      </c>
      <c r="C10" s="56">
        <f>88.7*C9/136.3</f>
        <v>32733.749082905353</v>
      </c>
      <c r="D10" s="56">
        <f>2.14*D9/3.28</f>
        <v>2081.2804878048782</v>
      </c>
      <c r="E10" s="56">
        <f>1.07*E9/1.64</f>
        <v>1109.1463414634147</v>
      </c>
      <c r="F10" s="57">
        <f>D10/2140</f>
        <v>0.97256097560975618</v>
      </c>
      <c r="G10" s="79">
        <f>'D60 Vivid'!G10</f>
        <v>76.7</v>
      </c>
      <c r="H10" s="58">
        <f>D10/G10</f>
        <v>27.135338824053171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10</v>
      </c>
      <c r="C14" s="82"/>
      <c r="D14" s="82"/>
      <c r="E14" s="82"/>
      <c r="F14" s="63">
        <f>2*TAN(C5*3.1415926535/360)</f>
        <v>0.47093748695270099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11</v>
      </c>
      <c r="C16" s="82"/>
      <c r="D16" s="82"/>
      <c r="E16" s="82"/>
      <c r="F16" s="63">
        <f>2*TAN(B5*3.1415926535/360)</f>
        <v>0.24556912179872001</v>
      </c>
      <c r="G16"/>
    </row>
    <row r="17" spans="1:11" x14ac:dyDescent="0.25">
      <c r="B17" s="46"/>
      <c r="C17" s="46"/>
      <c r="D17" s="46"/>
      <c r="E17" s="46"/>
      <c r="F17" s="65"/>
      <c r="G17" s="9" t="s">
        <v>86</v>
      </c>
    </row>
    <row r="18" spans="1:11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SQRT(C9)</f>
        <v>224.27661492005805</v>
      </c>
      <c r="H18" s="45" t="s">
        <v>92</v>
      </c>
    </row>
    <row r="19" spans="1:11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68.359512227633701</v>
      </c>
    </row>
    <row r="20" spans="1:11" x14ac:dyDescent="0.25">
      <c r="B20" s="43" t="s">
        <v>17</v>
      </c>
      <c r="C20" s="60">
        <f>C18*F14</f>
        <v>4.7093748695270099</v>
      </c>
      <c r="D20" s="60">
        <f>D18*F14</f>
        <v>7.0640623042905144</v>
      </c>
      <c r="E20" s="60">
        <f>E18*F14</f>
        <v>9.4187497390540198</v>
      </c>
      <c r="F20" s="60">
        <f>F18*F14</f>
        <v>14.128124608581029</v>
      </c>
      <c r="G20"/>
    </row>
    <row r="21" spans="1:11" x14ac:dyDescent="0.25">
      <c r="B21" s="43" t="s">
        <v>16</v>
      </c>
      <c r="C21" s="60">
        <f>C19*F14</f>
        <v>1.4354174602318326</v>
      </c>
      <c r="D21" s="60">
        <f>D19*F14</f>
        <v>2.153126190347749</v>
      </c>
      <c r="E21" s="60">
        <f>E19*F14</f>
        <v>2.8708349204636652</v>
      </c>
      <c r="F21" s="60">
        <f>F19*F14</f>
        <v>4.306252380695498</v>
      </c>
      <c r="G21"/>
    </row>
    <row r="22" spans="1:11" x14ac:dyDescent="0.25">
      <c r="A22" s="45" t="s">
        <v>92</v>
      </c>
      <c r="B22" s="43" t="s">
        <v>8</v>
      </c>
      <c r="C22" s="61">
        <f>C9/(C18*C18)</f>
        <v>503</v>
      </c>
      <c r="D22" s="61">
        <f>C9/(D18*D18)</f>
        <v>223.55555555555554</v>
      </c>
      <c r="E22" s="61">
        <f>C9/(E18*E18)</f>
        <v>125.75</v>
      </c>
      <c r="F22" s="60">
        <f>C9/(F18*F18)</f>
        <v>55.888888888888886</v>
      </c>
      <c r="G22"/>
    </row>
    <row r="23" spans="1:11" x14ac:dyDescent="0.25">
      <c r="B23" s="43" t="s">
        <v>9</v>
      </c>
      <c r="C23" s="62">
        <f>C22*10.7639</f>
        <v>5414.2416999999996</v>
      </c>
      <c r="D23" s="62">
        <f>D22*10.7639</f>
        <v>2406.3296444444441</v>
      </c>
      <c r="E23" s="61">
        <f>E22*10.7639</f>
        <v>1353.5604249999999</v>
      </c>
      <c r="F23" s="61">
        <f>F22*10.7639</f>
        <v>601.58241111111101</v>
      </c>
      <c r="G23"/>
    </row>
    <row r="24" spans="1:11" x14ac:dyDescent="0.25">
      <c r="G24"/>
    </row>
    <row r="25" spans="1:11" x14ac:dyDescent="0.25">
      <c r="A25" s="69" t="s">
        <v>13</v>
      </c>
      <c r="B25" s="82" t="s">
        <v>12</v>
      </c>
      <c r="C25" s="82"/>
      <c r="D25" s="82"/>
      <c r="E25" s="82"/>
    </row>
    <row r="26" spans="1:11" x14ac:dyDescent="0.25">
      <c r="A26" s="70">
        <v>100</v>
      </c>
      <c r="B26" s="68">
        <v>10</v>
      </c>
      <c r="C26" s="68">
        <v>20</v>
      </c>
      <c r="D26" s="68">
        <v>30</v>
      </c>
      <c r="E26" s="68">
        <v>40</v>
      </c>
    </row>
    <row r="27" spans="1:11" x14ac:dyDescent="0.25">
      <c r="B27" s="63">
        <f>B26/A26</f>
        <v>0.1</v>
      </c>
      <c r="C27" s="63">
        <f>C26/A26</f>
        <v>0.2</v>
      </c>
      <c r="D27" s="63">
        <f>D26/A26</f>
        <v>0.3</v>
      </c>
      <c r="E27" s="63">
        <f>E26/A26</f>
        <v>0.4</v>
      </c>
    </row>
    <row r="30" spans="1:11" x14ac:dyDescent="0.25">
      <c r="B30" s="47"/>
      <c r="D30" s="47"/>
    </row>
    <row r="31" spans="1:11" x14ac:dyDescent="0.25">
      <c r="E31" s="48"/>
    </row>
    <row r="32" spans="1:11" x14ac:dyDescent="0.25">
      <c r="E32" s="45"/>
      <c r="F32" s="45"/>
      <c r="G32" s="45"/>
      <c r="H32" s="45"/>
      <c r="I32" s="45"/>
      <c r="J32" s="45"/>
      <c r="K32" s="45"/>
    </row>
    <row r="33" spans="10:11" x14ac:dyDescent="0.25">
      <c r="J33" s="49"/>
      <c r="K33" s="50"/>
    </row>
    <row r="34" spans="10:11" x14ac:dyDescent="0.25">
      <c r="J34" s="49"/>
      <c r="K34" s="50"/>
    </row>
    <row r="35" spans="10:11" x14ac:dyDescent="0.25">
      <c r="J35" s="49"/>
      <c r="K35" s="50"/>
    </row>
    <row r="36" spans="10:11" x14ac:dyDescent="0.25">
      <c r="J36" s="49"/>
      <c r="K36" s="50"/>
    </row>
    <row r="37" spans="10:11" x14ac:dyDescent="0.25">
      <c r="J37" s="49"/>
      <c r="K37" s="50"/>
    </row>
    <row r="38" spans="10:11" x14ac:dyDescent="0.25">
      <c r="J38" s="49"/>
      <c r="K38" s="50"/>
    </row>
    <row r="39" spans="10:11" x14ac:dyDescent="0.25">
      <c r="J39" s="49"/>
      <c r="K39" s="50"/>
    </row>
    <row r="40" spans="10:11" x14ac:dyDescent="0.25">
      <c r="J40" s="49"/>
      <c r="K40" s="50"/>
    </row>
    <row r="41" spans="10:11" x14ac:dyDescent="0.25">
      <c r="J41" s="49"/>
      <c r="K41" s="50"/>
    </row>
    <row r="42" spans="10:11" x14ac:dyDescent="0.25">
      <c r="J42" s="49"/>
      <c r="K42" s="50"/>
    </row>
    <row r="43" spans="10:11" x14ac:dyDescent="0.25">
      <c r="J43" s="49"/>
      <c r="K43" s="50"/>
    </row>
    <row r="44" spans="10:11" x14ac:dyDescent="0.25">
      <c r="J44" s="49"/>
      <c r="K44" s="50"/>
    </row>
    <row r="45" spans="10:11" x14ac:dyDescent="0.25">
      <c r="J45" s="49"/>
      <c r="K45" s="50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1093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1" t="s">
        <v>20</v>
      </c>
      <c r="B2" s="91" t="s">
        <v>21</v>
      </c>
      <c r="C2" s="92"/>
      <c r="D2" s="1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16.2</v>
      </c>
      <c r="C6" s="13">
        <v>31.3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35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0.56029187968189076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5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5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5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59.5</v>
      </c>
      <c r="C29" s="2">
        <v>76.599999999999994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1.5795048246669068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1.143094174691067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5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5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5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5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5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5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5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5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5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5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5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5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5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5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5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5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5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5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5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5">
      <c r="A64">
        <v>-39.131</v>
      </c>
      <c r="B64">
        <v>47.061</v>
      </c>
      <c r="C64">
        <v>-39.25</v>
      </c>
      <c r="D64">
        <v>554.85799999999995</v>
      </c>
    </row>
    <row r="65" spans="1:4" x14ac:dyDescent="0.25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5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5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5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5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5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5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5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5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5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5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5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5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5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5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5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5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5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5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5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5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5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5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5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5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5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5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5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5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5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5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5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5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5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5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5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5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5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5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5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5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5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5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5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5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5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5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5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5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5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5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5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5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5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5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5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5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5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5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5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5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5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5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5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5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5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5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5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5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5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5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5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5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5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5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5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5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5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5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5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5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5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5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5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5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5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5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5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5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5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5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5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5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5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5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5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5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5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5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5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5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5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5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5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5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5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5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5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5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5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5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5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5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5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5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5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5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5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5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5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5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5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5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5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5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5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5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5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5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5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5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5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5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5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5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5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5">
      <c r="A201">
        <v>-18.741</v>
      </c>
      <c r="B201">
        <v>394.666</v>
      </c>
      <c r="C201">
        <v>-18.919</v>
      </c>
      <c r="D201">
        <v>5184.76</v>
      </c>
    </row>
    <row r="202" spans="1:4" x14ac:dyDescent="0.25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5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5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5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5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5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5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5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5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5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5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5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5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5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5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5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5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5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5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5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5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5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5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5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5">
      <c r="A226">
        <v>-14.183</v>
      </c>
      <c r="B226">
        <v>1151.675</v>
      </c>
      <c r="C226">
        <v>-14.37</v>
      </c>
      <c r="D226">
        <v>5779.66</v>
      </c>
    </row>
    <row r="227" spans="1:4" x14ac:dyDescent="0.25">
      <c r="A227">
        <v>-13.997</v>
      </c>
      <c r="B227">
        <v>1200.752</v>
      </c>
      <c r="C227">
        <v>-14.183</v>
      </c>
      <c r="D227">
        <v>5802.616</v>
      </c>
    </row>
    <row r="228" spans="1:4" x14ac:dyDescent="0.25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5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5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5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5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5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5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5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5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5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5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5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5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5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5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5">
      <c r="A243">
        <v>-10.972</v>
      </c>
      <c r="B243">
        <v>2304.011</v>
      </c>
      <c r="C243">
        <v>-11.163</v>
      </c>
      <c r="D243">
        <v>6091.23</v>
      </c>
    </row>
    <row r="244" spans="1:4" x14ac:dyDescent="0.25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5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5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5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5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5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5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5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5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5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5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5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5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5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5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5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5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5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5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5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5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5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5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5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5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5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5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5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5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5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5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5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5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5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5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5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5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5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5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5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5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5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5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5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5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5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5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5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5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5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5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5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5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5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5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5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5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5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5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5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5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5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5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5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5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5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5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5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5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5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5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5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5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5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5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5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5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5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5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5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5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5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5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5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5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5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5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5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5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5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5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5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5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5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5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5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5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5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5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5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5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5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5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5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5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5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5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5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5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5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5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5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5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5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5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5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5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5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5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5">
      <c r="A363">
        <v>12.493</v>
      </c>
      <c r="B363">
        <v>1123.3</v>
      </c>
      <c r="C363">
        <v>12.304</v>
      </c>
      <c r="D363">
        <v>5971.36</v>
      </c>
    </row>
    <row r="364" spans="1:4" x14ac:dyDescent="0.25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5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5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5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5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5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5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5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5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5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5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5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5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5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5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5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5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5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5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5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5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5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5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5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5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5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5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5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5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5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5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5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5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5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5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5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5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5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5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5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5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5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5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5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5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5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5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5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5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5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5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5">
      <c r="A415">
        <v>21.88</v>
      </c>
      <c r="B415">
        <v>180.233</v>
      </c>
      <c r="C415">
        <v>21.709</v>
      </c>
      <c r="D415">
        <v>4871.01</v>
      </c>
    </row>
    <row r="416" spans="1:4" x14ac:dyDescent="0.25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5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5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5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5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5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5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5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5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5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5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5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5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5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5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5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5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5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5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5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5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5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5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5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5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5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5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5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5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5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5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5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5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5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5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5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5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5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5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5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5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5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5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5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5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5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5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5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5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5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5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5">
      <c r="A467">
        <v>30.183</v>
      </c>
      <c r="B467">
        <v>85.82</v>
      </c>
      <c r="C467">
        <v>30.035</v>
      </c>
      <c r="D467">
        <v>3127.317</v>
      </c>
    </row>
    <row r="468" spans="1:4" x14ac:dyDescent="0.25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5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5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5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5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5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5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5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5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5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5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5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5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5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5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5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5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5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5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5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5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5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5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5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5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5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5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5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5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5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5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5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5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5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5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5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5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5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5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5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5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5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5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5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5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5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5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5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5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5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5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5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5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5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5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5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5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5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5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5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5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5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5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5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5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5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5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5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5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5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5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5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5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5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5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5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5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5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5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5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5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5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5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5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5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5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5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52.3</v>
      </c>
      <c r="C6" s="13">
        <v>71.400000000000006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37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1.4371457910681957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0.98195501932150164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5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5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5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13.7</v>
      </c>
      <c r="C29" s="2">
        <v>27.8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0.49494996124833029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0.24025589183298376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5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5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5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5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5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5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5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5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5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5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5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5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5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5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5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5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5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5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5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5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5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5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5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5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5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5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5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5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5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5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5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5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5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5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5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5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5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5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5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5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5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5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5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5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5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5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5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5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5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5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5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5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5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5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5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5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5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5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5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5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5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5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5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5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5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5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5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5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5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5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5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5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5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5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5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5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5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5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5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5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5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5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5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5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5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5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5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5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5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5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5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5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5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5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5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5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5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5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5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5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5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5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5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5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5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5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5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5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5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5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5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5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5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5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5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5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5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5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5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5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5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5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5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5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5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5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5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5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5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5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5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5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5">
      <c r="A175">
        <v>-19.936</v>
      </c>
      <c r="B175">
        <v>6530.777</v>
      </c>
      <c r="C175">
        <v>-20.084</v>
      </c>
      <c r="D175">
        <v>232.023</v>
      </c>
    </row>
    <row r="176" spans="1:4" x14ac:dyDescent="0.25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5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5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5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5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5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5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5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5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5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5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5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5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5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5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5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5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5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5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5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5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5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5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5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5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5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5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5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5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5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5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5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5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5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5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5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5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5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5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5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5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5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5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5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5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5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5">
      <c r="A222">
        <v>-12.693</v>
      </c>
      <c r="B222">
        <v>7668.92</v>
      </c>
      <c r="C222">
        <v>-12.852</v>
      </c>
      <c r="D222">
        <v>1046.905</v>
      </c>
    </row>
    <row r="223" spans="1:4" x14ac:dyDescent="0.25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5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5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5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5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5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5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5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5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5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5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5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5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5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5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5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5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5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5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5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5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5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5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5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5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5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5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5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5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5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5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5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5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5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5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5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5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5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5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5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5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5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5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5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5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5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5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5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5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5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5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5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5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5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5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5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5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5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5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5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5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5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5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5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5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5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5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5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5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5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5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5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5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5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5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5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5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5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5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5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5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5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5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5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5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5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5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5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5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5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5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5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5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5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5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5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5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5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5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5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5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5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5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5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5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5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5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5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5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5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5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5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5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5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5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5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5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5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5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5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5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5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5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5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5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5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5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5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5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5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5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5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5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5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5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5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5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5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5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5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5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5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5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5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5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5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5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5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5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5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5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5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5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5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5">
      <c r="A377">
        <v>12.852</v>
      </c>
      <c r="B377">
        <v>7217.71</v>
      </c>
      <c r="C377">
        <v>12.693</v>
      </c>
      <c r="D377">
        <v>1132.537</v>
      </c>
    </row>
    <row r="378" spans="1:4" x14ac:dyDescent="0.25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5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5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5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5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5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5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5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5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5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5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5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5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5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5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5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5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5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5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5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5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5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5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5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5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5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5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5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5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5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5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5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5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5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5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5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5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5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5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5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5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5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5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5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5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5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5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5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5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5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5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5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5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5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5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5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5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5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5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5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5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5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5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5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5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5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5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5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5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5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5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5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5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5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5">
      <c r="A452">
        <v>24.11</v>
      </c>
      <c r="B452">
        <v>4730.424</v>
      </c>
      <c r="C452">
        <v>23.97</v>
      </c>
      <c r="D452">
        <v>131.386</v>
      </c>
    </row>
    <row r="453" spans="1:4" x14ac:dyDescent="0.25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5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5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5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5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5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5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5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5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5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5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5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5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5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5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5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5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5">
      <c r="A470">
        <v>26.573</v>
      </c>
      <c r="B470">
        <v>3847.056</v>
      </c>
      <c r="C470">
        <v>26.439</v>
      </c>
      <c r="D470">
        <v>101.851</v>
      </c>
    </row>
    <row r="471" spans="1:4" x14ac:dyDescent="0.25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5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5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5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5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5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5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5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5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5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5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5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5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5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5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5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5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5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5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5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5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5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5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5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5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5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5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5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5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5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5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5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5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5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5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5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5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5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5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5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5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5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5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5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5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5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5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5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5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5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5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5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5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5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5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5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5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5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5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5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5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5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5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5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5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5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5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5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5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5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5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5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5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5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5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5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5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5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5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5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5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5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5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5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5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441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16.2</v>
      </c>
      <c r="C6" s="13">
        <v>31.3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36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0.56029187968189076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5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5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5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53</v>
      </c>
      <c r="C29" s="2">
        <v>71.2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1.4318593660786889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0.9971632160738515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5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5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5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5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5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5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5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5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5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5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5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5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5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5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5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5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5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5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5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5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5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5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5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5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5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5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5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5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5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5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5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5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5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5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5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5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5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5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5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5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5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5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5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5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5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5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5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5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5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5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5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5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5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5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5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5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5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5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5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5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5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5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5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5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5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5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5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5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5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5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5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5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5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5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5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5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5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5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5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5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5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5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5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5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5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5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5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5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5">
      <c r="A132">
        <v>-30.035</v>
      </c>
      <c r="B132">
        <v>89.72</v>
      </c>
      <c r="C132">
        <v>-30.183</v>
      </c>
      <c r="D132">
        <v>2237.384</v>
      </c>
    </row>
    <row r="133" spans="1:4" x14ac:dyDescent="0.25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5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5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5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5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5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5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5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5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5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5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5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5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5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5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5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5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5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5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5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5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5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5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5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5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5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5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5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5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5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5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5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5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5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5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5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5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5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5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5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5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5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5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5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5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5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5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5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5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5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5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5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5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5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5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5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5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5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5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5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5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5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5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5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5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5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5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5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5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5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5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5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5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5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5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5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5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5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5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5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5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5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5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5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5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5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5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5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5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5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5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5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5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5">
      <c r="A226">
        <v>-14.183</v>
      </c>
      <c r="B226">
        <v>1333.655</v>
      </c>
      <c r="C226">
        <v>-14.37</v>
      </c>
      <c r="D226">
        <v>6342.165</v>
      </c>
    </row>
    <row r="227" spans="1:4" x14ac:dyDescent="0.25">
      <c r="A227">
        <v>-13.997</v>
      </c>
      <c r="B227">
        <v>1388.213</v>
      </c>
      <c r="C227">
        <v>-14.183</v>
      </c>
      <c r="D227">
        <v>6360.29</v>
      </c>
    </row>
    <row r="228" spans="1:4" x14ac:dyDescent="0.25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5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5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5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5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5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5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5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5">
      <c r="A236">
        <v>-12.304</v>
      </c>
      <c r="B236">
        <v>1994.511</v>
      </c>
      <c r="C236">
        <v>-12.493</v>
      </c>
      <c r="D236">
        <v>6553.848</v>
      </c>
    </row>
    <row r="237" spans="1:4" x14ac:dyDescent="0.25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5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5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5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5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5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5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5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5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5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5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5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5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5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5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5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5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5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5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5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5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5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5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5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5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5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5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5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5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5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5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5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5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5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5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5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5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5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5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5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5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5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5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5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5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5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5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5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5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5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5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5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5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5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5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5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5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5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5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5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5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5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5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5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5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5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5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5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5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5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5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5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5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5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5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5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5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5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5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5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5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5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5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5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5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5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5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5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5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5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5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5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5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5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5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5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5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5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5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5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5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5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5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5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5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5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5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5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5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5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5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5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5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5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5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5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5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5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5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5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5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5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5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5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5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5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5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5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5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5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5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5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5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5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5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5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5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5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5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5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5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5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5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5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5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5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5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5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5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5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5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5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5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5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5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5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5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5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5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5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5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5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5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5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5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5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5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5">
      <c r="A404">
        <v>19.977</v>
      </c>
      <c r="B404">
        <v>250.577</v>
      </c>
      <c r="C404">
        <v>19.802</v>
      </c>
      <c r="D404">
        <v>5435.8</v>
      </c>
    </row>
    <row r="405" spans="1:4" x14ac:dyDescent="0.25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5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5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5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5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5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5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5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5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5">
      <c r="A414">
        <v>21.709</v>
      </c>
      <c r="B414">
        <v>188.417</v>
      </c>
      <c r="C414">
        <v>21.538</v>
      </c>
      <c r="D414">
        <v>5074.71</v>
      </c>
    </row>
    <row r="415" spans="1:4" x14ac:dyDescent="0.25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5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5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5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5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5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5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5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5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5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5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5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5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5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5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5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5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5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5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5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5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5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5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5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5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5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5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5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5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5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5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5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5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5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5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5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5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5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5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5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5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5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5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5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5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5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5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5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5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5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5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5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5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5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5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5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5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5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5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5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5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5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5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5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5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5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5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5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5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5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5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5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5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5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5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5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5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5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5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5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5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5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5">
      <c r="A497">
        <v>34.43</v>
      </c>
      <c r="B497">
        <v>43</v>
      </c>
      <c r="C497">
        <v>34.295000000000002</v>
      </c>
      <c r="D497">
        <v>1005.12</v>
      </c>
    </row>
    <row r="498" spans="1:4" x14ac:dyDescent="0.25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5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5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5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5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5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5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5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5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5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5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5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5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5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5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5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5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5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5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5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5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5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5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5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5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5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5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5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5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5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5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5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5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5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5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5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5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5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5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5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5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5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5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5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5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5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5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5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5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5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5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5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5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5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5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5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5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5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61.4</v>
      </c>
      <c r="C6" s="13">
        <v>79.2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38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1.6545438918784032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1.1875130990714042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5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5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5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13.8</v>
      </c>
      <c r="C29" s="2">
        <v>28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0.49865600567152529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0.24202659352322967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5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5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5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5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5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5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5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5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5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5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5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5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5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5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5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5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5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5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5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5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5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5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5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5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5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5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5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5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5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5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5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5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5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5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5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5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5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5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5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5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5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5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5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5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5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5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5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5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5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5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5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5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5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5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5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5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5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5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5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5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5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5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5">
      <c r="A106">
        <v>-33.887</v>
      </c>
      <c r="B106">
        <v>2382.252</v>
      </c>
      <c r="C106">
        <v>-33.75</v>
      </c>
      <c r="D106">
        <v>54.41</v>
      </c>
    </row>
    <row r="107" spans="1:4" x14ac:dyDescent="0.25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5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5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5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5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5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5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5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5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5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5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5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5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5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5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5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5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5">
      <c r="A124">
        <v>-31.355</v>
      </c>
      <c r="B124">
        <v>3335.79</v>
      </c>
      <c r="C124">
        <v>-31.21</v>
      </c>
      <c r="D124">
        <v>64.122</v>
      </c>
    </row>
    <row r="125" spans="1:4" x14ac:dyDescent="0.25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5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5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5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5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5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5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5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5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5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5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5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5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5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5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5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5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5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5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5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5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5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5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5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5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5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5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5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5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5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5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5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5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5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5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5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5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5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5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5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5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5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5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5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5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5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5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5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5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5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5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5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5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5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5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5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5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5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5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5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5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5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5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5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5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5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5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5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5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5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5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5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5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5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5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5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5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5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5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5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5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5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5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5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5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5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5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5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5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5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5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5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5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5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5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5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5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5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5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5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5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5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5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5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5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5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5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5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5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5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5">
      <c r="A236">
        <v>-12.493</v>
      </c>
      <c r="B236">
        <v>6546.933</v>
      </c>
      <c r="C236">
        <v>-12.304</v>
      </c>
      <c r="D236">
        <v>1169.646</v>
      </c>
    </row>
    <row r="237" spans="1:4" x14ac:dyDescent="0.25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5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5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5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5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5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5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5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5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5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5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5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5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5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5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5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5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5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5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5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5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5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5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5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5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5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5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5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5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5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5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5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5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5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5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5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5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5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5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5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5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5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5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5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5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5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5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5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5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5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5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5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5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5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5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5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5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5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5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5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5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5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5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5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5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5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5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5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5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5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5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5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5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5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5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5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5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5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5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5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5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5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5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5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5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5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5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5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5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5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5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5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5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5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5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5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5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5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5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5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5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5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5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5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5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5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5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5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5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5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5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5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5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5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5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5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5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5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5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5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5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5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5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5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5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5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5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5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5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5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5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5">
      <c r="A368">
        <v>13.247</v>
      </c>
      <c r="B368">
        <v>6487.73</v>
      </c>
      <c r="C368">
        <v>13.435</v>
      </c>
      <c r="D368">
        <v>766.952</v>
      </c>
    </row>
    <row r="369" spans="1:4" x14ac:dyDescent="0.25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5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5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5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5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5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5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5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5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5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5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5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5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5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5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5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5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5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5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5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5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5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5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5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5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5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5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5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5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5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5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5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5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5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5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5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5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5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5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5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5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5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5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5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5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5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5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5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5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5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5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5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5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5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5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5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5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5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5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5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5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5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5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5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5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5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5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5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5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5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5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5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5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5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5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5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5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5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5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5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5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5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5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5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5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5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5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5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5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5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5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5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5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5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5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5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5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5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5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5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5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5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5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5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5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5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5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5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5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5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5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5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5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5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5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5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5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5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5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5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5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5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5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5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5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5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5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5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5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5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5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5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5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5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5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5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5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5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5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5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5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5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5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5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5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5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5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5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5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5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5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5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5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5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5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5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5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5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5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5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5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5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5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5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5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5">
      <c r="A534">
        <v>39.012</v>
      </c>
      <c r="B534">
        <v>776.572</v>
      </c>
      <c r="C534">
        <v>39.131</v>
      </c>
      <c r="D534">
        <v>23.43</v>
      </c>
    </row>
    <row r="535" spans="1:4" x14ac:dyDescent="0.25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5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5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5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5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5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5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5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5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5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5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5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5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5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5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5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5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5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5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5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5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6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16.2</v>
      </c>
      <c r="C6" s="13">
        <v>31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39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0.55464908810302327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5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5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5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62.7</v>
      </c>
      <c r="C29" s="2">
        <v>79.400000000000006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1.6604319908943141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1.2184108648877339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5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5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5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5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5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5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5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5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5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5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5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5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5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5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5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5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5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5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5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5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5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5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5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5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5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5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5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5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5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5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5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5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5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5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5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5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5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5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5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5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5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5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5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5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5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5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5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5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5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5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5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5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5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5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5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5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5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5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5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5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5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5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5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5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5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5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5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5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5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5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5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5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5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5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5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5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5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5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5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5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5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5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5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5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5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5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5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5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5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5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5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5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5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5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5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5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5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5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5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5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5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5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5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5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5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5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5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5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5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5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5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5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5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5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5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5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5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5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5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5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5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5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5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5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5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5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5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5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5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5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5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5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5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5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5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5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5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5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5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5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5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5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5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5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5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5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5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5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5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5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5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5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5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5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5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5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5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5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5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5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5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5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5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5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5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5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5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5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5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5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5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5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5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5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5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5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5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5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5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5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5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5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5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5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5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5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5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5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5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5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5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5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5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5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5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5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5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5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5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5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5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5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5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5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5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5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5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5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5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5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5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5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5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5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5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5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5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5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5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5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5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5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5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5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5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5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5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5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5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5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5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5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5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5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5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5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5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5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5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5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5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5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5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5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5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5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5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5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5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5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5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5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5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5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5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5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5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5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5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5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5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5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5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5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5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5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5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5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5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5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5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5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5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5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5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5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5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5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5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5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5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5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5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5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5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5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5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5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5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5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5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5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5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5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5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5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5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5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5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5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5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5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5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5">
      <c r="A352">
        <v>10.397</v>
      </c>
      <c r="B352">
        <v>1688.721</v>
      </c>
      <c r="C352">
        <v>10.205</v>
      </c>
      <c r="D352">
        <v>5926.99</v>
      </c>
    </row>
    <row r="353" spans="1:4" x14ac:dyDescent="0.25">
      <c r="A353">
        <v>10.589</v>
      </c>
      <c r="B353">
        <v>1621.223</v>
      </c>
      <c r="C353">
        <v>10.397</v>
      </c>
      <c r="D353">
        <v>5916.652</v>
      </c>
    </row>
    <row r="354" spans="1:4" x14ac:dyDescent="0.25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5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5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5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5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5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5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5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5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5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5">
      <c r="A364">
        <v>12.682</v>
      </c>
      <c r="B364">
        <v>1015.276</v>
      </c>
      <c r="C364">
        <v>12.493</v>
      </c>
      <c r="D364">
        <v>5745.027</v>
      </c>
    </row>
    <row r="365" spans="1:4" x14ac:dyDescent="0.25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5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5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5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5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5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5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5">
      <c r="A372">
        <v>14.183</v>
      </c>
      <c r="B372">
        <v>715.33</v>
      </c>
      <c r="C372">
        <v>13.997</v>
      </c>
      <c r="D372">
        <v>5597.53</v>
      </c>
    </row>
    <row r="373" spans="1:4" x14ac:dyDescent="0.25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5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5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5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5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5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5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5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5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5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5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5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5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5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5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5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5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5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5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5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5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5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5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5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5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5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5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5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5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5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5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5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5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5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5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5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5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5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5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5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5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5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5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5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5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5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5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5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5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5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5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5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5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5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5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5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5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5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5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5">
      <c r="A432">
        <v>24.724</v>
      </c>
      <c r="B432">
        <v>121.381</v>
      </c>
      <c r="C432">
        <v>24.56</v>
      </c>
      <c r="D432">
        <v>4496.241</v>
      </c>
    </row>
    <row r="433" spans="1:4" x14ac:dyDescent="0.25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5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5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5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5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5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5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5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5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5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5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5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5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5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5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5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5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5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5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5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5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5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5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5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5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5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5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5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5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5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5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5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5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5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5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5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5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5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5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5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5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5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5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5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5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5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5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5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5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5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5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5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5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5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5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5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5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5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5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5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5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5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5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5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5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5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5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5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5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5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5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5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5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5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5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5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5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5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5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5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5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5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5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5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5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5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5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5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5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5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5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5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5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5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5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5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5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5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5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5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5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5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5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5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5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5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5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5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5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5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5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5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5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5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5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5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5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5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5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5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5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5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5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8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62.4</v>
      </c>
      <c r="C6" s="13">
        <v>82.5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40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1.7539529259127065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1.2112430539422538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5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5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5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13.8</v>
      </c>
      <c r="C29" s="2">
        <v>28.2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0.50236527694274535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0.24202659352322967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5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5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5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5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5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5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5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5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5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5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5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5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5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5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5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5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5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5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5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5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5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5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5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5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5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5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5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5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5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5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5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5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5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5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5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5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5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5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5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5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5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5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5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5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5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5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5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5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5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5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5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5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5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5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5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5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5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5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5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5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5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5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5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5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5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5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5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5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5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5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5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5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5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5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5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5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5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5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5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5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5">
      <c r="A124">
        <v>-31.355</v>
      </c>
      <c r="B124">
        <v>3334</v>
      </c>
      <c r="C124">
        <v>-31.21</v>
      </c>
      <c r="D124">
        <v>63.22</v>
      </c>
    </row>
    <row r="125" spans="1:4" x14ac:dyDescent="0.25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5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5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5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5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5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5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5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5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5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5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5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5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5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5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5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5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5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5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5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5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5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5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5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5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5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5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5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5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5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5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5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5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5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5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5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5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5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5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5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5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5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5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5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5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5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5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5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5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5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5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5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5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5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5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5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5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5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5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5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5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5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5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5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5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5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5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5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5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5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5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5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5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5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5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5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5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5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5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5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5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5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5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5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5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5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5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5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5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5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5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5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5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5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5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5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5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5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5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5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5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5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5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5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5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5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5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5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5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5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5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5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5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5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5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5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5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5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5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5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5">
      <c r="A246">
        <v>-10.589</v>
      </c>
      <c r="B246">
        <v>6452.26</v>
      </c>
      <c r="C246">
        <v>-10.397</v>
      </c>
      <c r="D246">
        <v>1784.152</v>
      </c>
    </row>
    <row r="247" spans="1:4" x14ac:dyDescent="0.25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5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5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5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5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5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5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5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5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5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5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5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5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5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5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5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5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5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5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5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5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5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5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5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5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5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5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5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5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5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5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5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5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5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5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5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5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5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5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5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5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5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5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5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5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5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5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5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5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5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5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5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5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5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5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5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5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5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5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5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5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5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5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5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5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5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5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5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5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5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5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5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5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5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5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5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5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5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5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5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5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5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5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5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5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5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5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5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5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5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5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5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5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5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5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5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5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5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5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5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5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5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5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5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5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5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5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5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5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5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5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5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5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5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5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5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5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5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5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5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5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5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5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5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5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5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5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5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5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5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5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5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5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5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5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5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5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5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5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5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5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5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5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5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5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5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5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5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5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5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5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5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5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5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5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5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5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5">
      <c r="A404">
        <v>19.802</v>
      </c>
      <c r="B404">
        <v>5434.058</v>
      </c>
      <c r="C404">
        <v>19.977</v>
      </c>
      <c r="D404">
        <v>207.333</v>
      </c>
    </row>
    <row r="405" spans="1:4" x14ac:dyDescent="0.25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5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5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5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5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5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5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5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5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5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5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5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5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5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5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5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5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5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5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5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5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5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5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5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5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5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5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5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5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5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5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5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5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5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5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5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5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5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5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5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5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5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5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5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5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5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5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5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5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5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5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5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5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5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5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5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5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5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5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5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5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5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5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5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5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5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5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5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5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5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5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5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5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5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5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5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5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5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5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5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5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5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5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5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5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5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5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5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5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5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5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5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5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5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5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5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5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5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5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5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5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5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5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5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5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5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5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5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5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5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5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5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5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5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5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5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5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5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5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5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5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5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5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5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5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5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5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5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5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5">
      <c r="A534">
        <v>39.012</v>
      </c>
      <c r="B534">
        <v>1136.893</v>
      </c>
      <c r="C534">
        <v>39.131</v>
      </c>
      <c r="D534">
        <v>20.552</v>
      </c>
    </row>
    <row r="535" spans="1:4" x14ac:dyDescent="0.25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5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5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5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5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5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5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5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5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5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5">
      <c r="A545">
        <v>40.189</v>
      </c>
      <c r="B545">
        <v>866.726</v>
      </c>
      <c r="C545">
        <v>40.305</v>
      </c>
      <c r="D545">
        <v>24.596</v>
      </c>
    </row>
    <row r="546" spans="1:4" x14ac:dyDescent="0.25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5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5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5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5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5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5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5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5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5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16.2</v>
      </c>
      <c r="C6" s="13">
        <v>31.3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41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0.56029187968189076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5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5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5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64.2</v>
      </c>
      <c r="C29" s="2">
        <v>82.5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1.7539529259127065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1.2545976348532379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5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5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5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5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5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5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5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5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5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5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5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5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5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5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5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5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5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5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5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5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5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5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5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5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5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5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5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5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5">
      <c r="A74">
        <v>-37.917000000000002</v>
      </c>
      <c r="B74">
        <v>50.02</v>
      </c>
      <c r="C74">
        <v>-38.04</v>
      </c>
      <c r="D74">
        <v>1364.9</v>
      </c>
    </row>
    <row r="75" spans="1:4" x14ac:dyDescent="0.25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5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5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5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5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5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5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5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5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5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5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5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5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5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5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5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5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5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5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5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5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5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5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5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5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5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5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5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5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5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5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5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5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5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5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5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5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5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5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5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5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5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5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5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5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5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5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5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5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5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5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5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5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5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5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5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5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5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5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5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5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5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5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5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5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5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5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5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5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5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5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5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5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5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5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5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5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5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5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5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5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5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5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5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5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5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5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5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5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5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5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5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5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5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5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5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5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5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5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5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5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5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5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5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5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5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5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5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5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5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5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5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5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5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5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5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5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5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5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5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5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5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5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5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5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5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5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5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5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5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5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5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5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5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5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5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5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5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5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5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5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5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5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5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5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5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5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5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5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5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5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5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5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5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5">
      <c r="A231">
        <v>-13.247</v>
      </c>
      <c r="B231">
        <v>1352.962</v>
      </c>
      <c r="C231">
        <v>-13.435</v>
      </c>
      <c r="D231">
        <v>5445.509</v>
      </c>
    </row>
    <row r="232" spans="1:4" x14ac:dyDescent="0.25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5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5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5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5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5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5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5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5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5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5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5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5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5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5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5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5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5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5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5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5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5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5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5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5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5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5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5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5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5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5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5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5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5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5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5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5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5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5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5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5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5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5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5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5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5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5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5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5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5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5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5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5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5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5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5">
      <c r="A287">
        <v>-2.379</v>
      </c>
      <c r="B287">
        <v>5987.049</v>
      </c>
      <c r="C287">
        <v>-2.577</v>
      </c>
      <c r="D287">
        <v>5980.72</v>
      </c>
    </row>
    <row r="288" spans="1:4" x14ac:dyDescent="0.25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5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5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5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5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5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5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5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5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5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5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5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5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5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5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5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5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5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5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5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5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5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5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5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5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5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5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5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5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5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5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5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5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5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5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5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5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5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5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5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5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5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5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5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5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5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5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5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5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5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5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5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5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5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5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5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5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5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5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5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5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5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5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5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5">
      <c r="A352">
        <v>10.397</v>
      </c>
      <c r="B352">
        <v>1631.116</v>
      </c>
      <c r="C352">
        <v>10.205</v>
      </c>
      <c r="D352">
        <v>5699.567</v>
      </c>
    </row>
    <row r="353" spans="1:4" x14ac:dyDescent="0.25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5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5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5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5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5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5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5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5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5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5">
      <c r="A363">
        <v>12.493</v>
      </c>
      <c r="B363">
        <v>1016.775</v>
      </c>
      <c r="C363">
        <v>12.304</v>
      </c>
      <c r="D363">
        <v>5546.576</v>
      </c>
    </row>
    <row r="364" spans="1:4" x14ac:dyDescent="0.25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5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5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5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5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5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5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5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5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5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5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5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5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5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5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5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5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5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5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5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5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5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5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5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5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5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5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5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5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5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5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5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5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5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5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5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5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5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5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5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5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5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5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5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5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5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5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5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5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5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5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5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5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5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5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5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5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5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5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5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5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5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5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5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5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5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5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5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5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5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5">
      <c r="A434">
        <v>25.05</v>
      </c>
      <c r="B434">
        <v>118.083</v>
      </c>
      <c r="C434">
        <v>24.887</v>
      </c>
      <c r="D434">
        <v>4213.558</v>
      </c>
    </row>
    <row r="435" spans="1:4" x14ac:dyDescent="0.25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5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5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5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5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5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5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5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5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5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5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5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5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5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5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5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5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5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5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5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5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5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5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5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5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5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5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5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5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5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5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5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5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5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5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5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5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5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5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5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5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5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5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5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5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5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5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5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5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5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5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5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5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5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5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5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5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5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5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5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5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5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5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5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5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5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5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5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5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5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5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5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5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5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5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5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5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5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5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5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5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5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5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5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5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5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5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5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5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5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5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5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5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5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5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5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5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5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5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5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5">
      <c r="A535">
        <v>39.25</v>
      </c>
      <c r="B535">
        <v>21.206</v>
      </c>
      <c r="C535">
        <v>39.131</v>
      </c>
      <c r="D535">
        <v>1025.68</v>
      </c>
    </row>
    <row r="536" spans="1:4" x14ac:dyDescent="0.25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5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5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5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5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5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5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5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5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5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5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5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5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5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5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5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5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5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5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88671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30</v>
      </c>
      <c r="C6" s="13">
        <v>48.1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42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0.89254948737577944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0.53589838484620544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5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5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5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29.7</v>
      </c>
      <c r="C29" s="2">
        <v>46.6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0.86133607924261169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0.53029039121878729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5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5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5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5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5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5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5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5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5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5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5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5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5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5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5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5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5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5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5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5">
      <c r="A63">
        <v>-39.25</v>
      </c>
      <c r="B63">
        <v>86.82</v>
      </c>
      <c r="C63">
        <v>-39.369</v>
      </c>
      <c r="D63">
        <v>88.572000000000003</v>
      </c>
    </row>
    <row r="64" spans="1:10" x14ac:dyDescent="0.25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5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5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5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5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5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5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5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5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5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5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5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5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5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5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5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5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5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5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5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5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5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5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5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5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5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5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5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5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5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5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5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5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5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5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5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5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5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5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5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5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5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5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5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5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5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5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5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5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5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5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5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5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5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5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5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5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5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5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5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5">
      <c r="A124">
        <v>-31.21</v>
      </c>
      <c r="B124">
        <v>172.91</v>
      </c>
      <c r="C124">
        <v>-31.355</v>
      </c>
      <c r="D124">
        <v>156.386</v>
      </c>
    </row>
    <row r="125" spans="1:4" x14ac:dyDescent="0.25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5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5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5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5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5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5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5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5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5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5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5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5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5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5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5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5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5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5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5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5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5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5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5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5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5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5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5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5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5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5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5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5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5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5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5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5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5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5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5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5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5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5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5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5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5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5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5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5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5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5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5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5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5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5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5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5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5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5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5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5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5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5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5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5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5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5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5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5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5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5">
      <c r="A195">
        <v>-19.802</v>
      </c>
      <c r="B195">
        <v>1475.665</v>
      </c>
      <c r="C195">
        <v>-19.977</v>
      </c>
      <c r="D195">
        <v>1182.402</v>
      </c>
    </row>
    <row r="196" spans="1:4" x14ac:dyDescent="0.25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5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5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5">
      <c r="A199">
        <v>-19.096</v>
      </c>
      <c r="B199">
        <v>1677.37</v>
      </c>
      <c r="C199">
        <v>-19.273</v>
      </c>
      <c r="D199">
        <v>1366.559</v>
      </c>
    </row>
    <row r="200" spans="1:4" x14ac:dyDescent="0.25">
      <c r="A200">
        <v>-18.919</v>
      </c>
      <c r="B200">
        <v>1728.751</v>
      </c>
      <c r="C200">
        <v>-19.096</v>
      </c>
      <c r="D200">
        <v>1413.57</v>
      </c>
    </row>
    <row r="201" spans="1:4" x14ac:dyDescent="0.25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5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5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5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5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5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5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5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5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5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5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5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5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5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5">
      <c r="A215">
        <v>-16.215</v>
      </c>
      <c r="B215">
        <v>2673.058</v>
      </c>
      <c r="C215">
        <v>-16.398</v>
      </c>
      <c r="D215">
        <v>2347.962</v>
      </c>
    </row>
    <row r="216" spans="1:4" x14ac:dyDescent="0.25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5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5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5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5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5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5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5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5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5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5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5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5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5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5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5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5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5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5">
      <c r="A234">
        <v>-12.682</v>
      </c>
      <c r="B234">
        <v>3953.94</v>
      </c>
      <c r="C234">
        <v>-12.871</v>
      </c>
      <c r="D234">
        <v>3813.203</v>
      </c>
    </row>
    <row r="235" spans="1:4" x14ac:dyDescent="0.25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5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5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5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5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5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5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5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5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5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5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5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5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5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5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5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5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5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5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5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5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5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5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5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5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5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5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5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5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5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5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5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5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5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5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5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5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5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5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5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5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5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5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5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5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5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5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5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5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5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5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5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5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5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5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5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5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5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5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5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5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5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5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5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5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5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5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5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5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5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5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5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5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5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5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5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5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5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5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5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5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5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5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5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5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5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5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5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5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5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5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5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5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5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5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5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5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5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5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5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5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5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5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5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5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5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5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5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5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5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5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5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5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5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5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5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5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5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5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5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5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5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5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5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5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5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5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5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5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5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5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5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5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5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5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5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5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5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5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5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5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5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5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5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5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5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5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5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5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5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5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5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5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5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5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5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5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5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5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5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5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5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5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5">
      <c r="A398">
        <v>18.919</v>
      </c>
      <c r="B398">
        <v>1690.9</v>
      </c>
      <c r="C398">
        <v>18.741</v>
      </c>
      <c r="D398">
        <v>1642.924</v>
      </c>
    </row>
    <row r="399" spans="1:4" x14ac:dyDescent="0.25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5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5">
      <c r="A401">
        <v>19.45</v>
      </c>
      <c r="B401">
        <v>1531.123</v>
      </c>
      <c r="C401">
        <v>19.273</v>
      </c>
      <c r="D401">
        <v>1477.76</v>
      </c>
    </row>
    <row r="402" spans="1:4" x14ac:dyDescent="0.25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5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5">
      <c r="A404">
        <v>19.977</v>
      </c>
      <c r="B404">
        <v>1394.202</v>
      </c>
      <c r="C404">
        <v>19.802</v>
      </c>
      <c r="D404">
        <v>1335.751</v>
      </c>
    </row>
    <row r="405" spans="1:4" x14ac:dyDescent="0.25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5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5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5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5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5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5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5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5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5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5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5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5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5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5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5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5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5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5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5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5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5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5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5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5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5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5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5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5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5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5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5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5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5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5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5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5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5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5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5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5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5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5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5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5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5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5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5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5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5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5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5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5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5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5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5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5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5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5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5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5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5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5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5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5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5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5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5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5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5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5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5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5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5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5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5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5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5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5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5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5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5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5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5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5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5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5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5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5">
      <c r="A493">
        <v>33.887</v>
      </c>
      <c r="B493">
        <v>125.688</v>
      </c>
      <c r="C493">
        <v>33.75</v>
      </c>
      <c r="D493">
        <v>113.096</v>
      </c>
    </row>
    <row r="494" spans="1:4" x14ac:dyDescent="0.25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5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5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5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5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5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5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5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5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5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5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5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5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5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5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5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5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5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5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5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5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5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5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5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5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5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5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5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5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5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5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5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5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5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5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5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5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5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5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5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5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5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5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5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5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5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5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5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5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5">
      <c r="A543">
        <v>40.189</v>
      </c>
      <c r="B543">
        <v>40.503</v>
      </c>
      <c r="C543">
        <v>40.073</v>
      </c>
      <c r="D543">
        <v>69.23</v>
      </c>
    </row>
    <row r="544" spans="1:4" x14ac:dyDescent="0.25">
      <c r="A544">
        <v>40.189</v>
      </c>
      <c r="B544">
        <v>40.503</v>
      </c>
      <c r="C544">
        <v>40.073</v>
      </c>
      <c r="D544">
        <v>69.23</v>
      </c>
    </row>
    <row r="545" spans="1:4" x14ac:dyDescent="0.25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5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5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5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5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5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5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5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5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5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5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55468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52.8</v>
      </c>
      <c r="C6" s="13">
        <v>70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43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1.4004150763673791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0.99280862194190433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5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5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5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51.7</v>
      </c>
      <c r="C29" s="2">
        <v>72.400000000000006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1.4637787229672332</v>
      </c>
    </row>
    <row r="33" spans="1:21" x14ac:dyDescent="0.25">
      <c r="B33" s="10"/>
      <c r="C33" s="10"/>
      <c r="D33" s="10"/>
      <c r="E33" s="10"/>
      <c r="F33" s="8"/>
    </row>
    <row r="34" spans="1:21" x14ac:dyDescent="0.25">
      <c r="B34" s="87" t="s">
        <v>11</v>
      </c>
      <c r="C34" s="87"/>
      <c r="D34" s="87"/>
      <c r="E34" s="87"/>
      <c r="F34" s="7">
        <f>2*TAN(B29*3.1415926535/360)</f>
        <v>0.96899188729163166</v>
      </c>
    </row>
    <row r="35" spans="1:21" x14ac:dyDescent="0.25">
      <c r="A35" s="10"/>
      <c r="B35" s="4"/>
      <c r="C35" s="4"/>
      <c r="D35" s="4"/>
      <c r="E35" s="4"/>
      <c r="F35" s="5"/>
    </row>
    <row r="36" spans="1:21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5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5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5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5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5">
      <c r="B43" s="21" t="s">
        <v>27</v>
      </c>
      <c r="D43" s="21" t="s">
        <v>28</v>
      </c>
    </row>
    <row r="44" spans="1:21" x14ac:dyDescent="0.25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5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5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5" t="s">
        <v>46</v>
      </c>
      <c r="R46" s="96"/>
      <c r="S46" s="96"/>
      <c r="T46" s="96"/>
      <c r="U46" s="96"/>
    </row>
    <row r="47" spans="1:21" x14ac:dyDescent="0.25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6"/>
      <c r="R47" s="96"/>
      <c r="S47" s="96"/>
      <c r="T47" s="96"/>
      <c r="U47" s="96"/>
    </row>
    <row r="48" spans="1:21" x14ac:dyDescent="0.25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5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5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5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5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5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5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5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5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5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5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5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5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5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5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5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5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5">
      <c r="A65">
        <v>-39.012</v>
      </c>
      <c r="B65">
        <v>164.066</v>
      </c>
      <c r="C65">
        <v>-39.131</v>
      </c>
      <c r="D65">
        <v>151.863</v>
      </c>
    </row>
    <row r="66" spans="1:4" x14ac:dyDescent="0.25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5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5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5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5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5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5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5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5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5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5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5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5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5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5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5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5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5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5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5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5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5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5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5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5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5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5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5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5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5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5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5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5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5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5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5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5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5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5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5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5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5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5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5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5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5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5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5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5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5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5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5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5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5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5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5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5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5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5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5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5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5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5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5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5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5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5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5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5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5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5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5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5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5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5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5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5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5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5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5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5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5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5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5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5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5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5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5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5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5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5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5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5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5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5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5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5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5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5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5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5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5">
      <c r="A167">
        <v>-24.56</v>
      </c>
      <c r="B167">
        <v>1418.115</v>
      </c>
      <c r="C167">
        <v>-24.724</v>
      </c>
      <c r="D167">
        <v>1312.904</v>
      </c>
    </row>
    <row r="168" spans="1:4" x14ac:dyDescent="0.25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5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5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5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5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5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5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5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5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5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5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5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5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5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5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5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5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5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5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5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5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5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5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5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5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5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5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5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5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5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5">
      <c r="A198">
        <v>-19.273</v>
      </c>
      <c r="B198">
        <v>1854.204</v>
      </c>
      <c r="C198">
        <v>-19.45</v>
      </c>
      <c r="D198">
        <v>1734.14</v>
      </c>
    </row>
    <row r="199" spans="1:4" x14ac:dyDescent="0.25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5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5">
      <c r="A201">
        <v>-18.741</v>
      </c>
      <c r="B201">
        <v>1886.681</v>
      </c>
      <c r="C201">
        <v>-18.919</v>
      </c>
      <c r="D201">
        <v>1765.173</v>
      </c>
    </row>
    <row r="202" spans="1:4" x14ac:dyDescent="0.25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5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5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5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5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5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5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5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5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5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5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5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5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5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5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5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5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5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5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5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5">
      <c r="A222">
        <v>-14.927</v>
      </c>
      <c r="B222">
        <v>2080.83</v>
      </c>
      <c r="C222">
        <v>-15.112</v>
      </c>
      <c r="D222">
        <v>1975.37</v>
      </c>
    </row>
    <row r="223" spans="1:4" x14ac:dyDescent="0.25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5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5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5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5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5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5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5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5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5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5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5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5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5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5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5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5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5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5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5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5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5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5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5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5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5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5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5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5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5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5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5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5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5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5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5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5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5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5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5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5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5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5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5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5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5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5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5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5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5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5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5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5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5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5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5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5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5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5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5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5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5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5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5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5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5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5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5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5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5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5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5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5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5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5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5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5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5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5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5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5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5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5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5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5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5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5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5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5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5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5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5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5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5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5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5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5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5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5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5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5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5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5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5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5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5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5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5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5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5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5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5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5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5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5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5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5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5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5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5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5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5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5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5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5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5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5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5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5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5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5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5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5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5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5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5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5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5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5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5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5">
      <c r="A363">
        <v>12.493</v>
      </c>
      <c r="B363">
        <v>2150.585</v>
      </c>
      <c r="C363">
        <v>12.304</v>
      </c>
      <c r="D363">
        <v>2100.761</v>
      </c>
    </row>
    <row r="364" spans="1:4" x14ac:dyDescent="0.25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5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5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5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5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5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5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5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5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5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5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5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5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5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5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5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5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5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5">
      <c r="A382">
        <v>16.032</v>
      </c>
      <c r="B382">
        <v>2004.028</v>
      </c>
      <c r="C382">
        <v>15.849</v>
      </c>
      <c r="D382">
        <v>1936.348</v>
      </c>
    </row>
    <row r="383" spans="1:4" x14ac:dyDescent="0.25">
      <c r="A383">
        <v>16.215</v>
      </c>
      <c r="B383">
        <v>1995.173</v>
      </c>
      <c r="C383">
        <v>16.032</v>
      </c>
      <c r="D383">
        <v>1928.818</v>
      </c>
    </row>
    <row r="384" spans="1:4" x14ac:dyDescent="0.25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5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5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5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5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5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5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5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5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5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5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5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5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5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5">
      <c r="A398">
        <v>18.919</v>
      </c>
      <c r="B398">
        <v>1852.35</v>
      </c>
      <c r="C398">
        <v>18.741</v>
      </c>
      <c r="D398">
        <v>1789.355</v>
      </c>
    </row>
    <row r="399" spans="1:4" x14ac:dyDescent="0.25">
      <c r="A399">
        <v>19.096</v>
      </c>
      <c r="B399">
        <v>1839.21</v>
      </c>
      <c r="C399">
        <v>18.919</v>
      </c>
      <c r="D399">
        <v>1774.68</v>
      </c>
    </row>
    <row r="400" spans="1:4" x14ac:dyDescent="0.25">
      <c r="A400">
        <v>19.273</v>
      </c>
      <c r="B400">
        <v>1825.326</v>
      </c>
      <c r="C400">
        <v>19.096</v>
      </c>
      <c r="D400">
        <v>1759.556</v>
      </c>
    </row>
    <row r="401" spans="1:4" x14ac:dyDescent="0.25">
      <c r="A401">
        <v>19.45</v>
      </c>
      <c r="B401">
        <v>1812.068</v>
      </c>
      <c r="C401">
        <v>19.273</v>
      </c>
      <c r="D401">
        <v>1744.28</v>
      </c>
    </row>
    <row r="402" spans="1:4" x14ac:dyDescent="0.25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5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5">
      <c r="A404">
        <v>19.977</v>
      </c>
      <c r="B404">
        <v>1770.367</v>
      </c>
      <c r="C404">
        <v>19.802</v>
      </c>
      <c r="D404">
        <v>1711.07</v>
      </c>
    </row>
    <row r="405" spans="1:4" x14ac:dyDescent="0.25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5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5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5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5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5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5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5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5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5">
      <c r="A414">
        <v>21.709</v>
      </c>
      <c r="B414">
        <v>1622.38</v>
      </c>
      <c r="C414">
        <v>21.538</v>
      </c>
      <c r="D414">
        <v>1591.979</v>
      </c>
    </row>
    <row r="415" spans="1:4" x14ac:dyDescent="0.25">
      <c r="A415">
        <v>21.88</v>
      </c>
      <c r="B415">
        <v>1607.654</v>
      </c>
      <c r="C415">
        <v>21.709</v>
      </c>
      <c r="D415">
        <v>1579.962</v>
      </c>
    </row>
    <row r="416" spans="1:4" x14ac:dyDescent="0.25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5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5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5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5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5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5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5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5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5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5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5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5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5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5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5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5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5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5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5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5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5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5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5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5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5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5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5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5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5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5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5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5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5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5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5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5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5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5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5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5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5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5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5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5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5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5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5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5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5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5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5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5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5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5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5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5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5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5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5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5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5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5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5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5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5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5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5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5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5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5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5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5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5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5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5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5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5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5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5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5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5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5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5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5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5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5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5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5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5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5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5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5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5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5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5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5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5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5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5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5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5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5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5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5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5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5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5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5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5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5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5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5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5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5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5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5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5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5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5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5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5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5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5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5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5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5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5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5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5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5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5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5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5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5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5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5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5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5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5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10937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30.2</v>
      </c>
      <c r="C6" s="13">
        <v>48.8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44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0.90724023629781148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5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5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5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52.8</v>
      </c>
      <c r="C29" s="2">
        <v>72.400000000000006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1.4637787229672332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0.99280862194190433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5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5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5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5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5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5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5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5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5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5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5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5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5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5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5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5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5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5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5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5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5">
      <c r="A64">
        <v>-39.131</v>
      </c>
      <c r="B64">
        <v>67.180999999999997</v>
      </c>
      <c r="C64">
        <v>-39.25</v>
      </c>
      <c r="D64">
        <v>218.31</v>
      </c>
    </row>
    <row r="65" spans="1:4" x14ac:dyDescent="0.25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5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5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5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5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5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5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5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5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5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5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5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5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5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5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5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5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5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5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5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5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5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5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5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5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5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5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5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5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5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5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5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5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5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5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5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5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5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5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5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5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5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5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5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5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5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5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5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5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5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5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5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5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5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5">
      <c r="A119">
        <v>-31.93</v>
      </c>
      <c r="B119">
        <v>113.997</v>
      </c>
      <c r="C119">
        <v>-32.073</v>
      </c>
      <c r="D119">
        <v>830.726</v>
      </c>
    </row>
    <row r="120" spans="1:4" x14ac:dyDescent="0.25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5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5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5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5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5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5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5">
      <c r="A127">
        <v>-30.773</v>
      </c>
      <c r="B127">
        <v>127.149</v>
      </c>
      <c r="C127">
        <v>-30.919</v>
      </c>
      <c r="D127">
        <v>1020.299</v>
      </c>
    </row>
    <row r="128" spans="1:4" x14ac:dyDescent="0.25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5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5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5">
      <c r="A131">
        <v>-30.183</v>
      </c>
      <c r="B131">
        <v>138.214</v>
      </c>
      <c r="C131">
        <v>-30.331</v>
      </c>
      <c r="D131">
        <v>1126.038</v>
      </c>
    </row>
    <row r="132" spans="1:4" x14ac:dyDescent="0.25">
      <c r="A132">
        <v>-30.035</v>
      </c>
      <c r="B132">
        <v>140.512</v>
      </c>
      <c r="C132">
        <v>-30.183</v>
      </c>
      <c r="D132">
        <v>1153.365</v>
      </c>
    </row>
    <row r="133" spans="1:4" x14ac:dyDescent="0.25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5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5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5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5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5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5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5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5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5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5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5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5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5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5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5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5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5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5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5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5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5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5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5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5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5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5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5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5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5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5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5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5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5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5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5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5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5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5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5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5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5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5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5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5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5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5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5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5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5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5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5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5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5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5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5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5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5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5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5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5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5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5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5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5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5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5">
      <c r="A199">
        <v>-19.096</v>
      </c>
      <c r="B199">
        <v>1043.703</v>
      </c>
      <c r="C199">
        <v>-19.273</v>
      </c>
      <c r="D199">
        <v>2872.67</v>
      </c>
    </row>
    <row r="200" spans="1:4" x14ac:dyDescent="0.25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5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5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5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5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5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5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5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5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5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5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5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5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5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5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5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5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5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5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5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5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5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5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5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5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5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5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5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5">
      <c r="A228">
        <v>-13.81</v>
      </c>
      <c r="B228">
        <v>2208.085</v>
      </c>
      <c r="C228">
        <v>-13.997</v>
      </c>
      <c r="D228">
        <v>3273.998</v>
      </c>
    </row>
    <row r="229" spans="1:4" x14ac:dyDescent="0.25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5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5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5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5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5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5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5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5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5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5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5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5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5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5">
      <c r="A243">
        <v>-10.972</v>
      </c>
      <c r="B243">
        <v>2815.857</v>
      </c>
      <c r="C243">
        <v>-11.163</v>
      </c>
      <c r="D243">
        <v>3446.19</v>
      </c>
    </row>
    <row r="244" spans="1:4" x14ac:dyDescent="0.25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5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5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5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5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5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5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5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5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5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5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5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5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5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5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5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5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5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5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5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5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5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5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5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5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5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5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5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5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5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5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5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5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5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5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5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5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5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5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5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5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5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5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5">
      <c r="A287">
        <v>-2.379</v>
      </c>
      <c r="B287">
        <v>3766.239</v>
      </c>
      <c r="C287">
        <v>-2.577</v>
      </c>
      <c r="D287">
        <v>3721.114</v>
      </c>
    </row>
    <row r="288" spans="1:4" x14ac:dyDescent="0.25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5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5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5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5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5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5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5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5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5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5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5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5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5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5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5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5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5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5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5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5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5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5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5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5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5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5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5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5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5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5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5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5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5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5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5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5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5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5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5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5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5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5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5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5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5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5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5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5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5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5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5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5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5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5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5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5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5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5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5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5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5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5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5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5">
      <c r="A352">
        <v>10.397</v>
      </c>
      <c r="B352">
        <v>2901.08</v>
      </c>
      <c r="C352">
        <v>10.205</v>
      </c>
      <c r="D352">
        <v>3511.377</v>
      </c>
    </row>
    <row r="353" spans="1:4" x14ac:dyDescent="0.25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5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5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5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5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5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5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5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5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5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5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5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5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5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5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5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5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5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5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5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5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5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5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5">
      <c r="A376">
        <v>14.927</v>
      </c>
      <c r="B376">
        <v>1930.018</v>
      </c>
      <c r="C376">
        <v>14.741</v>
      </c>
      <c r="D376">
        <v>3250</v>
      </c>
    </row>
    <row r="377" spans="1:4" x14ac:dyDescent="0.25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5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5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5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5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5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5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5">
      <c r="A384">
        <v>16.398</v>
      </c>
      <c r="B384">
        <v>1598.877</v>
      </c>
      <c r="C384">
        <v>16.215</v>
      </c>
      <c r="D384">
        <v>3123.99</v>
      </c>
    </row>
    <row r="385" spans="1:4" x14ac:dyDescent="0.25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5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5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5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5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5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5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5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5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5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5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5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5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5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5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5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5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5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5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5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5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5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5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5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5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5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5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5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5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5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5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5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5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5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5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5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5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5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5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5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5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5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5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5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5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5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5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5">
      <c r="A432">
        <v>24.724</v>
      </c>
      <c r="B432">
        <v>370.81</v>
      </c>
      <c r="C432">
        <v>24.56</v>
      </c>
      <c r="D432">
        <v>2218.105</v>
      </c>
    </row>
    <row r="433" spans="1:4" x14ac:dyDescent="0.25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5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5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5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5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5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5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5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5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5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5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5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5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5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5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5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5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5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5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5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5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5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5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5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5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5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5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5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5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5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5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5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5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5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5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5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5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5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5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5">
      <c r="A472">
        <v>30.919</v>
      </c>
      <c r="B472">
        <v>141.03</v>
      </c>
      <c r="C472">
        <v>30.773</v>
      </c>
      <c r="D472">
        <v>1119.008</v>
      </c>
    </row>
    <row r="473" spans="1:4" x14ac:dyDescent="0.25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5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5">
      <c r="A475">
        <v>31.355</v>
      </c>
      <c r="B475">
        <v>134.316</v>
      </c>
      <c r="C475">
        <v>31.21</v>
      </c>
      <c r="D475">
        <v>1043.26</v>
      </c>
    </row>
    <row r="476" spans="1:4" x14ac:dyDescent="0.25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5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5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5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5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5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5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5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5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5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5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5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5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5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5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5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5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5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5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5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5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5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5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5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5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5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5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5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5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5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5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5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5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5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5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5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5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5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5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5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5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5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5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5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5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5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5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5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5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5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5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5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5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5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5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5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5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5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5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5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5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5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5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5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5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5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5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5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5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5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5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5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5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5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5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5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5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5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5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5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21" t="s">
        <v>18</v>
      </c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x14ac:dyDescent="0.25">
      <c r="A5"/>
      <c r="B5" s="66">
        <v>24.4</v>
      </c>
      <c r="C5" s="66">
        <v>44.6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101" t="s">
        <v>98</v>
      </c>
      <c r="C8" s="56">
        <f>161.7*C9/136.3</f>
        <v>21591.636096845192</v>
      </c>
      <c r="D8" s="56">
        <f>3.92*D9/3.28</f>
        <v>3920.0000000000005</v>
      </c>
      <c r="E8" s="56">
        <f>1.96*E9/1.64</f>
        <v>2103.4146341463415</v>
      </c>
      <c r="F8" s="57">
        <f>D8/3920</f>
        <v>1.0000000000000002</v>
      </c>
      <c r="G8" s="79">
        <f>'D60 Vivid'!G8</f>
        <v>136</v>
      </c>
      <c r="H8" s="58">
        <f>D8/G8</f>
        <v>28.82352941176471</v>
      </c>
    </row>
    <row r="9" spans="1:13" x14ac:dyDescent="0.25">
      <c r="A9" s="53" t="s">
        <v>81</v>
      </c>
      <c r="B9" s="101" t="s">
        <v>98</v>
      </c>
      <c r="C9" s="56">
        <v>18200</v>
      </c>
      <c r="D9" s="56">
        <v>3280</v>
      </c>
      <c r="E9" s="56">
        <v>1760</v>
      </c>
      <c r="F9" s="57">
        <f>D9/3280</f>
        <v>1</v>
      </c>
      <c r="G9" s="79">
        <f>'D60 Vivid'!G9</f>
        <v>116</v>
      </c>
      <c r="H9" s="58">
        <f>D9/G9</f>
        <v>28.275862068965516</v>
      </c>
    </row>
    <row r="10" spans="1:13" x14ac:dyDescent="0.25">
      <c r="A10" s="53" t="s">
        <v>82</v>
      </c>
      <c r="B10" s="101" t="s">
        <v>98</v>
      </c>
      <c r="C10" s="56">
        <f>88.7*C9/136.3</f>
        <v>11844.020542920029</v>
      </c>
      <c r="D10" s="56">
        <f>2.14*D9/3.28</f>
        <v>2140.0000000000005</v>
      </c>
      <c r="E10" s="56">
        <f>1.07*E9/1.64</f>
        <v>1148.2926829268295</v>
      </c>
      <c r="F10" s="57">
        <f>D10/2140</f>
        <v>1.0000000000000002</v>
      </c>
      <c r="G10" s="79">
        <f>'D60 Vivid'!G10</f>
        <v>76.7</v>
      </c>
      <c r="H10" s="58">
        <f>D10/G10</f>
        <v>27.900912646675362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10</v>
      </c>
      <c r="C14" s="82"/>
      <c r="D14" s="82"/>
      <c r="E14" s="82"/>
      <c r="F14" s="63">
        <f>2*TAN(C5*3.1415926535/360)</f>
        <v>0.82025977889428248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11</v>
      </c>
      <c r="C16" s="82"/>
      <c r="D16" s="82"/>
      <c r="E16" s="82"/>
      <c r="F16" s="63">
        <f>2*TAN(B5*3.1415926535/360)</f>
        <v>0.4324153058785965</v>
      </c>
      <c r="G16"/>
    </row>
    <row r="17" spans="1:11" x14ac:dyDescent="0.25">
      <c r="B17" s="46"/>
      <c r="C17" s="46"/>
      <c r="D17" s="46"/>
      <c r="E17" s="46"/>
      <c r="F17" s="65"/>
      <c r="G17" s="9" t="s">
        <v>86</v>
      </c>
    </row>
    <row r="18" spans="1:11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SQRT(C9)</f>
        <v>134.90737563232042</v>
      </c>
      <c r="H18" s="45" t="s">
        <v>92</v>
      </c>
    </row>
    <row r="19" spans="1:11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41.11976809273127</v>
      </c>
    </row>
    <row r="20" spans="1:11" x14ac:dyDescent="0.25">
      <c r="B20" s="43" t="s">
        <v>17</v>
      </c>
      <c r="C20" s="60">
        <f>C18*F14</f>
        <v>8.2025977889428248</v>
      </c>
      <c r="D20" s="60">
        <f>D18*F14</f>
        <v>12.303896683414237</v>
      </c>
      <c r="E20" s="60">
        <f>E18*F14</f>
        <v>16.40519557788565</v>
      </c>
      <c r="F20" s="60">
        <f>F18*F14</f>
        <v>24.607793366828474</v>
      </c>
      <c r="G20"/>
    </row>
    <row r="21" spans="1:11" x14ac:dyDescent="0.25">
      <c r="B21" s="43" t="s">
        <v>16</v>
      </c>
      <c r="C21" s="60">
        <f>C19*F14</f>
        <v>2.5001518060697729</v>
      </c>
      <c r="D21" s="60">
        <f>D19*F14</f>
        <v>3.7502277091046596</v>
      </c>
      <c r="E21" s="60">
        <f>E19*F14</f>
        <v>5.0003036121395459</v>
      </c>
      <c r="F21" s="60">
        <f>F19*F14</f>
        <v>7.5004554182093193</v>
      </c>
      <c r="G21"/>
    </row>
    <row r="22" spans="1:11" x14ac:dyDescent="0.25">
      <c r="A22" s="45" t="s">
        <v>92</v>
      </c>
      <c r="B22" s="43" t="s">
        <v>8</v>
      </c>
      <c r="C22" s="61">
        <f>C9/(C18*C18)</f>
        <v>182</v>
      </c>
      <c r="D22" s="61">
        <f>C9/(D18*D18)</f>
        <v>80.888888888888886</v>
      </c>
      <c r="E22" s="61">
        <f>C9/(E18*E18)</f>
        <v>45.5</v>
      </c>
      <c r="F22" s="60">
        <f>C9/(F18*F18)</f>
        <v>20.222222222222221</v>
      </c>
      <c r="G22"/>
    </row>
    <row r="23" spans="1:11" x14ac:dyDescent="0.25">
      <c r="B23" s="43" t="s">
        <v>9</v>
      </c>
      <c r="C23" s="62">
        <f>C22*10.7639</f>
        <v>1959.0298</v>
      </c>
      <c r="D23" s="62">
        <f>D22*10.7639</f>
        <v>870.6799111111111</v>
      </c>
      <c r="E23" s="61">
        <f>E22*10.7639</f>
        <v>489.75745000000001</v>
      </c>
      <c r="F23" s="61">
        <f>F22*10.7639</f>
        <v>217.66997777777777</v>
      </c>
      <c r="G23"/>
    </row>
    <row r="24" spans="1:11" x14ac:dyDescent="0.25">
      <c r="G24"/>
    </row>
    <row r="25" spans="1:11" x14ac:dyDescent="0.25">
      <c r="A25" s="69" t="s">
        <v>13</v>
      </c>
      <c r="B25" s="82" t="s">
        <v>12</v>
      </c>
      <c r="C25" s="82"/>
      <c r="D25" s="82"/>
      <c r="E25" s="82"/>
    </row>
    <row r="26" spans="1:11" x14ac:dyDescent="0.25">
      <c r="A26" s="70">
        <v>90</v>
      </c>
      <c r="B26" s="68">
        <v>10</v>
      </c>
      <c r="C26" s="68">
        <v>20</v>
      </c>
      <c r="D26" s="68">
        <v>30</v>
      </c>
      <c r="E26" s="68">
        <v>40</v>
      </c>
    </row>
    <row r="27" spans="1:11" x14ac:dyDescent="0.25">
      <c r="B27" s="63">
        <f>B26/A26</f>
        <v>0.1111111111111111</v>
      </c>
      <c r="C27" s="63">
        <f>C26/A26</f>
        <v>0.22222222222222221</v>
      </c>
      <c r="D27" s="63">
        <f>D26/A26</f>
        <v>0.33333333333333331</v>
      </c>
      <c r="E27" s="63">
        <f>E26/A26</f>
        <v>0.44444444444444442</v>
      </c>
    </row>
    <row r="30" spans="1:11" x14ac:dyDescent="0.25">
      <c r="B30" s="47"/>
      <c r="D30" s="47"/>
    </row>
    <row r="31" spans="1:11" x14ac:dyDescent="0.25">
      <c r="E31" s="48"/>
    </row>
    <row r="32" spans="1:11" x14ac:dyDescent="0.25">
      <c r="E32" s="45"/>
      <c r="F32" s="45"/>
      <c r="G32" s="45"/>
      <c r="H32" s="45"/>
      <c r="I32" s="45"/>
      <c r="J32" s="45"/>
      <c r="K32" s="45"/>
    </row>
    <row r="33" spans="10:11" x14ac:dyDescent="0.25">
      <c r="J33" s="49"/>
      <c r="K33" s="50"/>
    </row>
    <row r="34" spans="10:11" x14ac:dyDescent="0.25">
      <c r="J34" s="49"/>
      <c r="K34" s="50"/>
    </row>
    <row r="35" spans="10:11" x14ac:dyDescent="0.25">
      <c r="J35" s="49"/>
      <c r="K35" s="50"/>
    </row>
    <row r="36" spans="10:11" x14ac:dyDescent="0.25">
      <c r="J36" s="49"/>
      <c r="K36" s="50"/>
    </row>
    <row r="37" spans="10:11" x14ac:dyDescent="0.25">
      <c r="J37" s="49"/>
      <c r="K37" s="50"/>
    </row>
    <row r="38" spans="10:11" x14ac:dyDescent="0.25">
      <c r="J38" s="49"/>
      <c r="K38" s="50"/>
    </row>
    <row r="39" spans="10:11" x14ac:dyDescent="0.25">
      <c r="J39" s="49"/>
      <c r="K39" s="50"/>
    </row>
    <row r="40" spans="10:11" x14ac:dyDescent="0.25">
      <c r="J40" s="49"/>
      <c r="K40" s="50"/>
    </row>
    <row r="41" spans="10:11" x14ac:dyDescent="0.25">
      <c r="J41" s="49"/>
      <c r="K41" s="50"/>
    </row>
    <row r="42" spans="10:11" x14ac:dyDescent="0.25">
      <c r="J42" s="49"/>
      <c r="K42" s="50"/>
    </row>
    <row r="43" spans="10:11" x14ac:dyDescent="0.25">
      <c r="J43" s="49"/>
      <c r="K43" s="50"/>
    </row>
    <row r="44" spans="10:11" x14ac:dyDescent="0.25">
      <c r="J44" s="49"/>
      <c r="K44" s="50"/>
    </row>
    <row r="45" spans="10:11" x14ac:dyDescent="0.25">
      <c r="J45" s="49"/>
      <c r="K45" s="50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topLeftCell="A4" zoomScale="90" zoomScaleNormal="90" workbookViewId="0">
      <selection activeCell="C44" sqref="C44:D555"/>
    </sheetView>
  </sheetViews>
  <sheetFormatPr defaultRowHeight="13.2" x14ac:dyDescent="0.25"/>
  <cols>
    <col min="1" max="2" width="17.5546875" customWidth="1"/>
    <col min="3" max="3" width="14.88671875" customWidth="1"/>
    <col min="4" max="4" width="12.88671875" customWidth="1"/>
    <col min="5" max="5" width="13" customWidth="1"/>
    <col min="6" max="6" width="17.6640625" customWidth="1"/>
    <col min="9" max="9" width="0" hidden="1" customWidth="1"/>
  </cols>
  <sheetData>
    <row r="1" spans="1:12" x14ac:dyDescent="0.25">
      <c r="A1" s="9" t="s">
        <v>19</v>
      </c>
      <c r="B1" s="89" t="s">
        <v>6</v>
      </c>
      <c r="C1" s="90"/>
      <c r="D1" s="9" t="s">
        <v>7</v>
      </c>
    </row>
    <row r="2" spans="1:12" ht="12.75" customHeight="1" x14ac:dyDescent="0.25">
      <c r="A2" s="24" t="s">
        <v>20</v>
      </c>
      <c r="B2" s="94" t="s">
        <v>21</v>
      </c>
      <c r="C2" s="92"/>
      <c r="D2" s="24">
        <v>104</v>
      </c>
      <c r="F2" s="88" t="s">
        <v>26</v>
      </c>
      <c r="G2" s="88"/>
      <c r="H2" s="88"/>
      <c r="I2" s="88"/>
      <c r="J2" s="88"/>
      <c r="K2" s="88"/>
      <c r="L2" s="88"/>
    </row>
    <row r="3" spans="1:12" x14ac:dyDescent="0.25">
      <c r="A3" s="19" t="s">
        <v>18</v>
      </c>
      <c r="F3" s="88"/>
      <c r="G3" s="88"/>
      <c r="H3" s="88"/>
      <c r="I3" s="88"/>
      <c r="J3" s="88"/>
      <c r="K3" s="88"/>
      <c r="L3" s="88"/>
    </row>
    <row r="4" spans="1:12" x14ac:dyDescent="0.25">
      <c r="A4" s="19"/>
      <c r="F4" s="93" t="s">
        <v>48</v>
      </c>
      <c r="G4" s="93"/>
      <c r="H4" s="93"/>
      <c r="I4" s="93"/>
      <c r="J4" s="93"/>
      <c r="K4" s="93"/>
      <c r="L4" s="93"/>
    </row>
    <row r="5" spans="1:12" x14ac:dyDescent="0.25">
      <c r="B5" s="20" t="s">
        <v>0</v>
      </c>
      <c r="C5" s="20" t="s">
        <v>1</v>
      </c>
    </row>
    <row r="6" spans="1:12" x14ac:dyDescent="0.25">
      <c r="A6" s="9" t="s">
        <v>30</v>
      </c>
      <c r="B6" s="13">
        <v>30.2</v>
      </c>
      <c r="C6" s="13">
        <v>49.1</v>
      </c>
    </row>
    <row r="8" spans="1:12" x14ac:dyDescent="0.25">
      <c r="B8" s="9" t="s">
        <v>24</v>
      </c>
      <c r="C8" s="9" t="s">
        <v>2</v>
      </c>
      <c r="D8" s="9" t="s">
        <v>3</v>
      </c>
      <c r="E8" s="9" t="s">
        <v>4</v>
      </c>
      <c r="F8" s="9" t="s">
        <v>47</v>
      </c>
      <c r="G8" s="9" t="s">
        <v>5</v>
      </c>
    </row>
    <row r="9" spans="1:12" x14ac:dyDescent="0.25">
      <c r="B9" s="23" t="s">
        <v>45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5">
      <c r="B12" s="87" t="s">
        <v>10</v>
      </c>
      <c r="C12" s="87"/>
      <c r="D12" s="87"/>
      <c r="E12" s="87"/>
      <c r="F12" s="7">
        <f>2*TAN(C6*3.1415926535/360)</f>
        <v>0.91356116060875703</v>
      </c>
    </row>
    <row r="13" spans="1:12" x14ac:dyDescent="0.25">
      <c r="B13" s="10"/>
      <c r="C13" s="10"/>
      <c r="D13" s="10"/>
      <c r="E13" s="10"/>
      <c r="F13" s="8"/>
    </row>
    <row r="14" spans="1:12" x14ac:dyDescent="0.25">
      <c r="B14" s="87" t="s">
        <v>11</v>
      </c>
      <c r="C14" s="87"/>
      <c r="D14" s="87"/>
      <c r="E14" s="87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x14ac:dyDescent="0.25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5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5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5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5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5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5">
      <c r="B22" s="4"/>
      <c r="C22" s="4"/>
      <c r="D22" s="4"/>
      <c r="E22" s="4"/>
      <c r="F22" s="5"/>
    </row>
    <row r="24" spans="1:6" x14ac:dyDescent="0.25">
      <c r="A24" s="9" t="s">
        <v>13</v>
      </c>
      <c r="B24" s="87" t="s">
        <v>12</v>
      </c>
      <c r="C24" s="87"/>
      <c r="D24" s="87"/>
      <c r="E24" s="87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5">
      <c r="B28" s="20" t="s">
        <v>0</v>
      </c>
      <c r="C28" s="20" t="s">
        <v>1</v>
      </c>
    </row>
    <row r="29" spans="1:6" x14ac:dyDescent="0.25">
      <c r="A29" s="9" t="s">
        <v>31</v>
      </c>
      <c r="B29" s="2">
        <v>63.4</v>
      </c>
      <c r="C29" s="2">
        <v>82.6</v>
      </c>
    </row>
    <row r="32" spans="1:6" x14ac:dyDescent="0.25">
      <c r="B32" s="87" t="s">
        <v>10</v>
      </c>
      <c r="C32" s="87"/>
      <c r="D32" s="87"/>
      <c r="E32" s="87"/>
      <c r="F32" s="7">
        <f>2*TAN(C29*3.1415926535/360)</f>
        <v>1.7570429320393699</v>
      </c>
    </row>
    <row r="33" spans="1:10" x14ac:dyDescent="0.25">
      <c r="B33" s="10"/>
      <c r="C33" s="10"/>
      <c r="D33" s="10"/>
      <c r="E33" s="10"/>
      <c r="F33" s="8"/>
    </row>
    <row r="34" spans="1:10" x14ac:dyDescent="0.25">
      <c r="B34" s="87" t="s">
        <v>11</v>
      </c>
      <c r="C34" s="87"/>
      <c r="D34" s="87"/>
      <c r="E34" s="87"/>
      <c r="F34" s="7">
        <f>2*TAN(B29*3.1415926535/360)</f>
        <v>1.2352251756782877</v>
      </c>
    </row>
    <row r="35" spans="1:10" x14ac:dyDescent="0.25">
      <c r="A35" s="10"/>
      <c r="B35" s="4"/>
      <c r="C35" s="4"/>
      <c r="D35" s="4"/>
      <c r="E35" s="4"/>
      <c r="F35" s="5"/>
    </row>
    <row r="36" spans="1:10" x14ac:dyDescent="0.25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5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5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5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5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5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5">
      <c r="B43" s="21" t="s">
        <v>27</v>
      </c>
      <c r="D43" s="21" t="s">
        <v>28</v>
      </c>
    </row>
    <row r="44" spans="1:10" x14ac:dyDescent="0.25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5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5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5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5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5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5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5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5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5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5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5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5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5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5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5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5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5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5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5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5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5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5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5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5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5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5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5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5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5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5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5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5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5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5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5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5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5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5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5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5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5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5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5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5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5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5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5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5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5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5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5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5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5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5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5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5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5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5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5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5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5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5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5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5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5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5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5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5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5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5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5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5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5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5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5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5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5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5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5">
      <c r="A124">
        <v>-31.21</v>
      </c>
      <c r="B124">
        <v>107.328</v>
      </c>
      <c r="C124">
        <v>-31.355</v>
      </c>
      <c r="D124">
        <v>1589.357</v>
      </c>
    </row>
    <row r="125" spans="1:4" x14ac:dyDescent="0.25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5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5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5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5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5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5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5">
      <c r="A132">
        <v>-30.035</v>
      </c>
      <c r="B132">
        <v>123.782</v>
      </c>
      <c r="C132">
        <v>-30.183</v>
      </c>
      <c r="D132">
        <v>1693.721</v>
      </c>
    </row>
    <row r="133" spans="1:4" x14ac:dyDescent="0.25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5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5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5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5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5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5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5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5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5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5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5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5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5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5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5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5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5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5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5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5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5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5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5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5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5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5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5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5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5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5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5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5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5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5">
      <c r="A167">
        <v>-24.56</v>
      </c>
      <c r="B167">
        <v>305.25</v>
      </c>
      <c r="C167">
        <v>-24.724</v>
      </c>
      <c r="D167">
        <v>2109.953</v>
      </c>
    </row>
    <row r="168" spans="1:4" x14ac:dyDescent="0.25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5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5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5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5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5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5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5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5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5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5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5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5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5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5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5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5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5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5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5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5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5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5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5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5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5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5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5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5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5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5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5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5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5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5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5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5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5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5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5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5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5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5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5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5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5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5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5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5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5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5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5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5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5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5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5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5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5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5">
      <c r="A226">
        <v>-14.183</v>
      </c>
      <c r="B226">
        <v>1777.386</v>
      </c>
      <c r="C226">
        <v>-14.37</v>
      </c>
      <c r="D226">
        <v>2754.395</v>
      </c>
    </row>
    <row r="227" spans="1:4" x14ac:dyDescent="0.25">
      <c r="A227">
        <v>-13.997</v>
      </c>
      <c r="B227">
        <v>1812.607</v>
      </c>
      <c r="C227">
        <v>-14.183</v>
      </c>
      <c r="D227">
        <v>2764.86</v>
      </c>
    </row>
    <row r="228" spans="1:4" x14ac:dyDescent="0.25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5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5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5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5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5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5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5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5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5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5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5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5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5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5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5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5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5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5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5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5">
      <c r="A248">
        <v>-10.013</v>
      </c>
      <c r="B248">
        <v>2490.779</v>
      </c>
      <c r="C248">
        <v>-10.205</v>
      </c>
      <c r="D248">
        <v>2958.471</v>
      </c>
    </row>
    <row r="249" spans="1:4" x14ac:dyDescent="0.25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5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5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5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5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5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5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5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5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5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5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5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5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5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5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5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5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5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5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5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5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5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5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5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5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5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5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5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5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5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5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5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5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5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5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5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5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5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5">
      <c r="A287">
        <v>-2.379</v>
      </c>
      <c r="B287">
        <v>3134.808</v>
      </c>
      <c r="C287">
        <v>-2.577</v>
      </c>
      <c r="D287">
        <v>3110.018</v>
      </c>
    </row>
    <row r="288" spans="1:4" x14ac:dyDescent="0.25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5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5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5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5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5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5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5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5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5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5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5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5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5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5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5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5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5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5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5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5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5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5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5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5">
      <c r="A312">
        <v>2.577</v>
      </c>
      <c r="B312">
        <v>3088.174</v>
      </c>
      <c r="C312">
        <v>2.379</v>
      </c>
      <c r="D312">
        <v>3134.377</v>
      </c>
    </row>
    <row r="313" spans="1:4" x14ac:dyDescent="0.25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5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5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5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5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5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5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5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5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5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5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5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5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5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5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5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5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5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5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5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5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5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5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5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5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5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5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5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5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5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5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5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5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5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5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5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5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5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5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5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5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5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5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5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5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5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5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5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5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5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5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5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5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5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5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5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5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5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5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5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5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5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5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5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5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5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5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5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5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5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5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5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5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5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5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5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5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5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5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5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5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5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5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5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5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5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5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5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5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5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5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5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5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5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5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5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5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5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5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5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5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5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5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5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5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5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5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5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5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5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5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5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5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5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5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5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5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5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5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5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5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5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5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5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5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5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5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5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5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5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5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5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5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5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5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5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5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5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5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5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5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5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5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5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5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5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5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5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5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5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5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5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5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5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5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5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5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5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5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5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5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5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5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5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5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5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5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5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5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5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5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5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5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5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5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5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5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5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5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5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5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5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5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5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5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5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5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5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5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5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5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5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5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5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5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5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5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5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5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5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5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5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5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5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5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5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5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5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5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5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5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5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5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5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5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5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5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5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5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5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5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5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5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5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5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5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5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5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5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5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5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5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5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5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5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5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5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5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5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5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5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5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5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81" t="s">
        <v>18</v>
      </c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x14ac:dyDescent="0.25">
      <c r="A5"/>
      <c r="B5" s="66">
        <v>33.799999999999997</v>
      </c>
      <c r="C5" s="66">
        <v>62.6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100" t="s">
        <v>97</v>
      </c>
      <c r="C8" s="56">
        <f>161.7*C9/136.3</f>
        <v>11270.359501100513</v>
      </c>
      <c r="D8" s="56">
        <f>3.92*D9/3.28</f>
        <v>3860.2439024390246</v>
      </c>
      <c r="E8" s="56">
        <f>1.96*E9/1.64</f>
        <v>1983.9024390243903</v>
      </c>
      <c r="F8" s="57">
        <f>D8/3920</f>
        <v>0.98475609756097571</v>
      </c>
      <c r="G8" s="79">
        <f>'D60 Vivid'!G8</f>
        <v>136</v>
      </c>
      <c r="H8" s="58">
        <f>D8/G8</f>
        <v>28.384146341463417</v>
      </c>
    </row>
    <row r="9" spans="1:13" x14ac:dyDescent="0.25">
      <c r="A9" s="53" t="s">
        <v>81</v>
      </c>
      <c r="B9" s="100" t="s">
        <v>97</v>
      </c>
      <c r="C9" s="56">
        <v>9500</v>
      </c>
      <c r="D9" s="56">
        <v>3230</v>
      </c>
      <c r="E9" s="56">
        <v>1660</v>
      </c>
      <c r="F9" s="57">
        <f>D9/3280</f>
        <v>0.9847560975609756</v>
      </c>
      <c r="G9" s="79">
        <f>'D60 Vivid'!G9</f>
        <v>116</v>
      </c>
      <c r="H9" s="58">
        <f>D9/G9</f>
        <v>27.844827586206897</v>
      </c>
    </row>
    <row r="10" spans="1:13" x14ac:dyDescent="0.25">
      <c r="A10" s="53" t="s">
        <v>82</v>
      </c>
      <c r="B10" s="100" t="s">
        <v>97</v>
      </c>
      <c r="C10" s="56">
        <f>88.7*C9/136.3</f>
        <v>6182.3184152604545</v>
      </c>
      <c r="D10" s="56">
        <f>2.14*D9/3.28</f>
        <v>2107.3780487804884</v>
      </c>
      <c r="E10" s="56">
        <f>1.07*E9/1.64</f>
        <v>1083.0487804878051</v>
      </c>
      <c r="F10" s="57">
        <f>D10/2140</f>
        <v>0.98475609756097593</v>
      </c>
      <c r="G10" s="79">
        <f>'D60 Vivid'!G10</f>
        <v>76.7</v>
      </c>
      <c r="H10" s="58">
        <f>D10/G10</f>
        <v>27.475593856329702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10</v>
      </c>
      <c r="C14" s="82"/>
      <c r="D14" s="82"/>
      <c r="E14" s="82"/>
      <c r="F14" s="63">
        <f>2*TAN(C5*3.1415926535/360)</f>
        <v>1.2160190603460383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11</v>
      </c>
      <c r="C16" s="82"/>
      <c r="D16" s="82"/>
      <c r="E16" s="82"/>
      <c r="F16" s="63">
        <f>2*TAN(B5*3.1415926535/360)</f>
        <v>0.60764645994394428</v>
      </c>
      <c r="G16"/>
    </row>
    <row r="17" spans="1:11" x14ac:dyDescent="0.25">
      <c r="B17" s="46"/>
      <c r="C17" s="46"/>
      <c r="D17" s="46"/>
      <c r="E17" s="46"/>
      <c r="F17" s="65"/>
      <c r="G17" s="9" t="s">
        <v>86</v>
      </c>
    </row>
    <row r="18" spans="1:11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SQRT(C9)</f>
        <v>97.467943448089642</v>
      </c>
      <c r="H18" s="45" t="s">
        <v>92</v>
      </c>
    </row>
    <row r="19" spans="1:11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29.708229162977723</v>
      </c>
    </row>
    <row r="20" spans="1:11" x14ac:dyDescent="0.25">
      <c r="B20" s="43" t="s">
        <v>17</v>
      </c>
      <c r="C20" s="60">
        <f>C18*F14</f>
        <v>12.160190603460384</v>
      </c>
      <c r="D20" s="60">
        <f>D18*F14</f>
        <v>18.240285905190575</v>
      </c>
      <c r="E20" s="60">
        <f>E18*F14</f>
        <v>24.320381206920768</v>
      </c>
      <c r="F20" s="60">
        <f>F18*F14</f>
        <v>36.48057181038115</v>
      </c>
      <c r="G20"/>
    </row>
    <row r="21" spans="1:11" x14ac:dyDescent="0.25">
      <c r="B21" s="43" t="s">
        <v>16</v>
      </c>
      <c r="C21" s="60">
        <f>C19*F14</f>
        <v>3.7064260959347251</v>
      </c>
      <c r="D21" s="60">
        <f>D19*F14</f>
        <v>5.5596391439020874</v>
      </c>
      <c r="E21" s="60">
        <f>E19*F14</f>
        <v>7.4128521918694501</v>
      </c>
      <c r="F21" s="60">
        <f>F19*F14</f>
        <v>11.119278287804175</v>
      </c>
      <c r="G21"/>
    </row>
    <row r="22" spans="1:11" x14ac:dyDescent="0.25">
      <c r="A22" s="45" t="s">
        <v>92</v>
      </c>
      <c r="B22" s="43" t="s">
        <v>8</v>
      </c>
      <c r="C22" s="61">
        <f>C9/(C18*C18)</f>
        <v>95</v>
      </c>
      <c r="D22" s="61">
        <f>C9/(D18*D18)</f>
        <v>42.222222222222221</v>
      </c>
      <c r="E22" s="61">
        <f>C9/(E18*E18)</f>
        <v>23.75</v>
      </c>
      <c r="F22" s="60">
        <f>C9/(F18*F18)</f>
        <v>10.555555555555555</v>
      </c>
      <c r="G22"/>
    </row>
    <row r="23" spans="1:11" x14ac:dyDescent="0.25">
      <c r="B23" s="43" t="s">
        <v>9</v>
      </c>
      <c r="C23" s="62">
        <f>C22*10.7639</f>
        <v>1022.5704999999999</v>
      </c>
      <c r="D23" s="62">
        <f>D22*10.7639</f>
        <v>454.47577777777775</v>
      </c>
      <c r="E23" s="61">
        <f>E22*10.7639</f>
        <v>255.64262499999998</v>
      </c>
      <c r="F23" s="61">
        <f>F22*10.7639</f>
        <v>113.61894444444444</v>
      </c>
      <c r="G23"/>
    </row>
    <row r="24" spans="1:11" x14ac:dyDescent="0.25">
      <c r="G24"/>
    </row>
    <row r="25" spans="1:11" x14ac:dyDescent="0.25">
      <c r="A25" s="69" t="s">
        <v>13</v>
      </c>
      <c r="B25" s="82" t="s">
        <v>12</v>
      </c>
      <c r="C25" s="82"/>
      <c r="D25" s="82"/>
      <c r="E25" s="82"/>
    </row>
    <row r="26" spans="1:11" x14ac:dyDescent="0.25">
      <c r="A26" s="70">
        <v>65</v>
      </c>
      <c r="B26" s="68">
        <v>10</v>
      </c>
      <c r="C26" s="68">
        <v>20</v>
      </c>
      <c r="D26" s="68">
        <v>30</v>
      </c>
      <c r="E26" s="68">
        <v>40</v>
      </c>
    </row>
    <row r="27" spans="1:11" x14ac:dyDescent="0.25">
      <c r="B27" s="63">
        <f>B26/A26</f>
        <v>0.15384615384615385</v>
      </c>
      <c r="C27" s="63">
        <f>C26/A26</f>
        <v>0.30769230769230771</v>
      </c>
      <c r="D27" s="63">
        <f>D26/A26</f>
        <v>0.46153846153846156</v>
      </c>
      <c r="E27" s="63">
        <f>E26/A26</f>
        <v>0.61538461538461542</v>
      </c>
    </row>
    <row r="30" spans="1:11" x14ac:dyDescent="0.25">
      <c r="B30" s="47"/>
      <c r="D30" s="47"/>
    </row>
    <row r="31" spans="1:11" x14ac:dyDescent="0.25">
      <c r="E31" s="48"/>
    </row>
    <row r="32" spans="1:11" x14ac:dyDescent="0.25">
      <c r="E32" s="45"/>
      <c r="F32" s="45"/>
      <c r="G32" s="45"/>
      <c r="H32" s="45"/>
      <c r="I32" s="45"/>
      <c r="J32" s="45"/>
      <c r="K32" s="45"/>
    </row>
    <row r="33" spans="10:11" x14ac:dyDescent="0.25">
      <c r="J33" s="49"/>
      <c r="K33" s="50"/>
    </row>
    <row r="34" spans="10:11" x14ac:dyDescent="0.25">
      <c r="J34" s="49"/>
      <c r="K34" s="50"/>
    </row>
    <row r="35" spans="10:11" x14ac:dyDescent="0.25">
      <c r="J35" s="49"/>
      <c r="K35" s="50"/>
    </row>
    <row r="36" spans="10:11" x14ac:dyDescent="0.25">
      <c r="J36" s="49"/>
      <c r="K36" s="50"/>
    </row>
    <row r="37" spans="10:11" x14ac:dyDescent="0.25">
      <c r="J37" s="49"/>
      <c r="K37" s="50"/>
    </row>
    <row r="38" spans="10:11" x14ac:dyDescent="0.25">
      <c r="J38" s="49"/>
      <c r="K38" s="50"/>
    </row>
    <row r="39" spans="10:11" x14ac:dyDescent="0.25">
      <c r="J39" s="49"/>
      <c r="K39" s="50"/>
    </row>
    <row r="40" spans="10:11" x14ac:dyDescent="0.25">
      <c r="J40" s="49"/>
      <c r="K40" s="50"/>
    </row>
    <row r="41" spans="10:11" x14ac:dyDescent="0.25">
      <c r="J41" s="49"/>
      <c r="K41" s="50"/>
    </row>
    <row r="42" spans="10:11" x14ac:dyDescent="0.25">
      <c r="J42" s="49"/>
      <c r="K42" s="50"/>
    </row>
    <row r="43" spans="10:11" x14ac:dyDescent="0.25">
      <c r="J43" s="49"/>
      <c r="K43" s="50"/>
    </row>
    <row r="44" spans="10:11" x14ac:dyDescent="0.25">
      <c r="J44" s="49"/>
      <c r="K44" s="50"/>
    </row>
    <row r="45" spans="10:11" x14ac:dyDescent="0.25">
      <c r="J45" s="49"/>
      <c r="K45" s="50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73"/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ht="15.6" x14ac:dyDescent="0.3">
      <c r="A5" s="75" t="s">
        <v>30</v>
      </c>
      <c r="B5" s="66">
        <v>22</v>
      </c>
      <c r="C5" s="66">
        <v>38.700000000000003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99" t="s">
        <v>96</v>
      </c>
      <c r="C8" s="56">
        <f>161.7*C9/136.3</f>
        <v>58843.140132061621</v>
      </c>
      <c r="D8" s="56">
        <f>3.92*D9/3.28</f>
        <v>3740.7317073170734</v>
      </c>
      <c r="E8" s="56">
        <f>1.96*E9/1.64</f>
        <v>1948.0487804878048</v>
      </c>
      <c r="F8" s="57">
        <f>D8/3920</f>
        <v>0.9542682926829269</v>
      </c>
      <c r="G8" s="79">
        <f>'D60 Vivid'!G8</f>
        <v>136</v>
      </c>
      <c r="H8" s="58">
        <f>D8/G8</f>
        <v>27.505380200860834</v>
      </c>
    </row>
    <row r="9" spans="1:13" x14ac:dyDescent="0.25">
      <c r="A9" s="53" t="s">
        <v>81</v>
      </c>
      <c r="B9" s="99" t="s">
        <v>96</v>
      </c>
      <c r="C9" s="56">
        <v>49600</v>
      </c>
      <c r="D9" s="56">
        <v>3130</v>
      </c>
      <c r="E9" s="56">
        <v>1630</v>
      </c>
      <c r="F9" s="57">
        <f>D9/3280</f>
        <v>0.95426829268292679</v>
      </c>
      <c r="G9" s="79">
        <f>'D60 Vivid'!G9</f>
        <v>116</v>
      </c>
      <c r="H9" s="58">
        <f>D9/G9</f>
        <v>26.982758620689655</v>
      </c>
    </row>
    <row r="10" spans="1:13" x14ac:dyDescent="0.25">
      <c r="A10" s="53" t="s">
        <v>82</v>
      </c>
      <c r="B10" s="99" t="s">
        <v>96</v>
      </c>
      <c r="C10" s="56">
        <f>88.7*C9/136.3</f>
        <v>32278.209831254582</v>
      </c>
      <c r="D10" s="56">
        <f>2.14*D9/3.28</f>
        <v>2042.1341463414637</v>
      </c>
      <c r="E10" s="56">
        <f>1.07*E9/1.64</f>
        <v>1063.4756097560978</v>
      </c>
      <c r="F10" s="57">
        <f>D10/2140</f>
        <v>0.95426829268292701</v>
      </c>
      <c r="G10" s="79">
        <f>'D60 Vivid'!G10</f>
        <v>76.7</v>
      </c>
      <c r="H10" s="58">
        <f>D10/G10</f>
        <v>26.624956275638379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88</v>
      </c>
      <c r="C14" s="82"/>
      <c r="D14" s="82"/>
      <c r="E14" s="82"/>
      <c r="F14" s="63">
        <f>2*TAN(C5*3.1415926535/360)</f>
        <v>0.70235000900834055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89</v>
      </c>
      <c r="C16" s="82"/>
      <c r="D16" s="82"/>
      <c r="E16" s="82"/>
      <c r="F16" s="63">
        <f>2*TAN(B5*3.1415926535/360)</f>
        <v>0.38876061826404762</v>
      </c>
      <c r="G16"/>
    </row>
    <row r="17" spans="1:8" x14ac:dyDescent="0.25">
      <c r="B17" s="46"/>
      <c r="C17" s="46"/>
      <c r="D17" s="46"/>
      <c r="E17" s="46"/>
      <c r="F17" s="65"/>
      <c r="G17" s="9" t="s">
        <v>86</v>
      </c>
    </row>
    <row r="18" spans="1:8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SQRT(C8)</f>
        <v>242.57605020294486</v>
      </c>
      <c r="H18" s="45" t="s">
        <v>92</v>
      </c>
    </row>
    <row r="19" spans="1:8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73.937180101857592</v>
      </c>
    </row>
    <row r="20" spans="1:8" x14ac:dyDescent="0.25">
      <c r="B20" s="43" t="s">
        <v>17</v>
      </c>
      <c r="C20" s="60">
        <f>C18*F14</f>
        <v>7.0235000900834059</v>
      </c>
      <c r="D20" s="60">
        <f>D18*F14</f>
        <v>10.535250135125109</v>
      </c>
      <c r="E20" s="60">
        <f>E18*F14</f>
        <v>14.047000180166812</v>
      </c>
      <c r="F20" s="60">
        <f>F18*F14</f>
        <v>21.070500270250218</v>
      </c>
      <c r="G20"/>
    </row>
    <row r="21" spans="1:8" x14ac:dyDescent="0.25">
      <c r="B21" s="43" t="s">
        <v>16</v>
      </c>
      <c r="C21" s="60">
        <f>C19*F14</f>
        <v>2.1407628274574222</v>
      </c>
      <c r="D21" s="60">
        <f>D19*F14</f>
        <v>3.2111442411861328</v>
      </c>
      <c r="E21" s="60">
        <f>E19*F14</f>
        <v>4.2815256549148444</v>
      </c>
      <c r="F21" s="60">
        <f>F19*F14</f>
        <v>6.4222884823722657</v>
      </c>
      <c r="G21"/>
    </row>
    <row r="22" spans="1:8" x14ac:dyDescent="0.25">
      <c r="A22" s="45" t="s">
        <v>92</v>
      </c>
      <c r="B22" s="43" t="s">
        <v>8</v>
      </c>
      <c r="C22" s="61">
        <f>C9/(C18*C18)</f>
        <v>496</v>
      </c>
      <c r="D22" s="61">
        <f>C9/(D18*D18)</f>
        <v>220.44444444444446</v>
      </c>
      <c r="E22" s="61">
        <f>C9/(E18*E18)</f>
        <v>124</v>
      </c>
      <c r="F22" s="71">
        <f>C9/(F18*F18)</f>
        <v>55.111111111111114</v>
      </c>
      <c r="G22"/>
    </row>
    <row r="23" spans="1:8" x14ac:dyDescent="0.25">
      <c r="B23" s="43" t="s">
        <v>9</v>
      </c>
      <c r="C23" s="62">
        <f>C22*10.7639</f>
        <v>5338.8944000000001</v>
      </c>
      <c r="D23" s="62">
        <f>D22*10.7639</f>
        <v>2372.8419555555556</v>
      </c>
      <c r="E23" s="61">
        <f>E22*10.7639</f>
        <v>1334.7236</v>
      </c>
      <c r="F23" s="61">
        <f>F22*10.7639</f>
        <v>593.2104888888889</v>
      </c>
      <c r="G23"/>
    </row>
    <row r="24" spans="1:8" x14ac:dyDescent="0.25">
      <c r="A24"/>
      <c r="B24"/>
      <c r="C24"/>
      <c r="D24"/>
      <c r="E24"/>
      <c r="F24"/>
      <c r="G24"/>
    </row>
    <row r="25" spans="1:8" x14ac:dyDescent="0.25">
      <c r="B25" s="67" t="s">
        <v>0</v>
      </c>
      <c r="C25" s="67" t="s">
        <v>1</v>
      </c>
    </row>
    <row r="26" spans="1:8" ht="15.6" x14ac:dyDescent="0.3">
      <c r="A26" s="75" t="s">
        <v>31</v>
      </c>
      <c r="B26" s="66">
        <v>8.9</v>
      </c>
      <c r="C26" s="66">
        <v>18.600000000000001</v>
      </c>
    </row>
    <row r="28" spans="1:8" hidden="1" x14ac:dyDescent="0.25">
      <c r="A28" s="43" t="s">
        <v>77</v>
      </c>
      <c r="B28" s="51" t="s">
        <v>24</v>
      </c>
      <c r="C28" s="51" t="s">
        <v>2</v>
      </c>
      <c r="D28" s="51" t="s">
        <v>3</v>
      </c>
      <c r="E28" s="51" t="s">
        <v>4</v>
      </c>
      <c r="F28" s="51" t="s">
        <v>47</v>
      </c>
      <c r="G28" s="51" t="s">
        <v>78</v>
      </c>
      <c r="H28" s="52" t="s">
        <v>85</v>
      </c>
    </row>
    <row r="29" spans="1:8" hidden="1" x14ac:dyDescent="0.25">
      <c r="A29" s="53" t="s">
        <v>80</v>
      </c>
      <c r="B29" s="55" t="s">
        <v>87</v>
      </c>
      <c r="C29" s="56">
        <f>121.5*C$9/109.1</f>
        <v>55237.396883593035</v>
      </c>
      <c r="D29" s="56">
        <f>2980*D$9/2680</f>
        <v>3480.373134328358</v>
      </c>
      <c r="E29" s="56">
        <f>145*E$9/130</f>
        <v>1818.0769230769231</v>
      </c>
      <c r="F29" s="57">
        <f>D29/1830</f>
        <v>1.9018432428023815</v>
      </c>
      <c r="G29" s="54">
        <v>101</v>
      </c>
      <c r="H29" s="58">
        <f>D29/G29</f>
        <v>34.45913994384513</v>
      </c>
    </row>
    <row r="30" spans="1:8" hidden="1" x14ac:dyDescent="0.25">
      <c r="A30" s="53" t="s">
        <v>81</v>
      </c>
      <c r="B30" s="55" t="s">
        <v>87</v>
      </c>
      <c r="C30" s="56">
        <v>109100</v>
      </c>
      <c r="D30" s="56">
        <v>2680</v>
      </c>
      <c r="E30" s="56">
        <v>1300</v>
      </c>
      <c r="F30" s="57">
        <f>D30/1630</f>
        <v>1.6441717791411044</v>
      </c>
      <c r="G30" s="54">
        <v>90.8</v>
      </c>
      <c r="H30" s="58">
        <f>D30/G30</f>
        <v>29.515418502202643</v>
      </c>
    </row>
    <row r="31" spans="1:8" hidden="1" x14ac:dyDescent="0.25">
      <c r="A31" s="53" t="s">
        <v>82</v>
      </c>
      <c r="B31" s="55" t="s">
        <v>87</v>
      </c>
      <c r="C31" s="56">
        <f>70.5*C$9/109.1</f>
        <v>32051.329055912011</v>
      </c>
      <c r="D31" s="56">
        <f>1740*D$9/2680</f>
        <v>2032.1641791044776</v>
      </c>
      <c r="E31" s="56">
        <f>84*E$9/130</f>
        <v>1053.2307692307693</v>
      </c>
      <c r="F31" s="57">
        <f>D31/1060</f>
        <v>1.9171360180230921</v>
      </c>
      <c r="G31" s="54">
        <v>61.8</v>
      </c>
      <c r="H31" s="58">
        <f>D31/G31</f>
        <v>32.882915519489927</v>
      </c>
    </row>
    <row r="32" spans="1:8" hidden="1" x14ac:dyDescent="0.25">
      <c r="A32" s="53" t="s">
        <v>83</v>
      </c>
      <c r="B32" s="55" t="s">
        <v>87</v>
      </c>
      <c r="C32" s="56">
        <f>114.2*C$9/109.1</f>
        <v>51918.606782768104</v>
      </c>
      <c r="D32" s="56">
        <f>2760*D$9/2680</f>
        <v>3223.4328358208954</v>
      </c>
      <c r="E32" s="56">
        <f>135*E$9/130</f>
        <v>1692.6923076923076</v>
      </c>
      <c r="F32" s="59"/>
      <c r="G32" s="59"/>
      <c r="H32" s="59"/>
    </row>
    <row r="33" spans="1:8" hidden="1" x14ac:dyDescent="0.25">
      <c r="A33" s="53" t="s">
        <v>84</v>
      </c>
      <c r="B33" s="55" t="s">
        <v>87</v>
      </c>
      <c r="C33" s="56">
        <f>110.2*C$9/109.1</f>
        <v>50100.091659028418</v>
      </c>
      <c r="D33" s="56">
        <f>2660*D$9/2680</f>
        <v>3106.6417910447763</v>
      </c>
      <c r="E33" s="56">
        <f>129*E$9/130</f>
        <v>1617.4615384615386</v>
      </c>
      <c r="F33" s="59"/>
      <c r="G33" s="59"/>
      <c r="H33" s="59"/>
    </row>
    <row r="34" spans="1:8" customFormat="1" hidden="1" x14ac:dyDescent="0.25"/>
    <row r="35" spans="1:8" x14ac:dyDescent="0.25">
      <c r="B35" s="82" t="s">
        <v>90</v>
      </c>
      <c r="C35" s="82"/>
      <c r="D35" s="82"/>
      <c r="E35" s="82"/>
      <c r="F35" s="63">
        <f>2*TAN(C26*3.1415926535/360)</f>
        <v>0.32751256016850749</v>
      </c>
      <c r="G35"/>
    </row>
    <row r="36" spans="1:8" x14ac:dyDescent="0.25">
      <c r="B36" s="45"/>
      <c r="C36" s="45"/>
      <c r="D36" s="45"/>
      <c r="E36" s="45"/>
      <c r="F36" s="64"/>
      <c r="G36"/>
    </row>
    <row r="37" spans="1:8" x14ac:dyDescent="0.25">
      <c r="B37" s="82" t="s">
        <v>91</v>
      </c>
      <c r="C37" s="82"/>
      <c r="D37" s="82"/>
      <c r="E37" s="82"/>
      <c r="F37" s="63">
        <f>2*TAN(B26*3.1415926535/360)</f>
        <v>0.15564739405355313</v>
      </c>
      <c r="G37"/>
    </row>
    <row r="38" spans="1:8" x14ac:dyDescent="0.25">
      <c r="B38" s="46"/>
      <c r="C38" s="46"/>
      <c r="D38" s="46"/>
      <c r="E38" s="46"/>
      <c r="F38" s="65"/>
      <c r="G38"/>
    </row>
    <row r="39" spans="1:8" hidden="1" x14ac:dyDescent="0.25">
      <c r="B39" s="43" t="s">
        <v>15</v>
      </c>
      <c r="C39" s="60">
        <v>10</v>
      </c>
      <c r="D39" s="60">
        <v>15</v>
      </c>
      <c r="E39" s="60">
        <v>20</v>
      </c>
      <c r="F39" s="72">
        <v>30</v>
      </c>
      <c r="G39" s="60">
        <f>SQRT(C30)</f>
        <v>330.30289129827491</v>
      </c>
    </row>
    <row r="40" spans="1:8" hidden="1" x14ac:dyDescent="0.25">
      <c r="B40" s="43" t="s">
        <v>14</v>
      </c>
      <c r="C40" s="60">
        <f>C39*0.3048</f>
        <v>3.048</v>
      </c>
      <c r="D40" s="60">
        <f>D39*0.3048</f>
        <v>4.5720000000000001</v>
      </c>
      <c r="E40" s="60">
        <f>E39*0.3048</f>
        <v>6.0960000000000001</v>
      </c>
      <c r="F40" s="60">
        <f>F39*0.3048</f>
        <v>9.1440000000000001</v>
      </c>
      <c r="G40" s="60">
        <f>G39*0.3048</f>
        <v>100.6763212677142</v>
      </c>
    </row>
    <row r="41" spans="1:8" hidden="1" x14ac:dyDescent="0.25">
      <c r="B41" s="43" t="s">
        <v>17</v>
      </c>
      <c r="C41" s="60">
        <f>C39*F35</f>
        <v>3.2751256016850752</v>
      </c>
      <c r="D41" s="60">
        <f>D39*F35</f>
        <v>4.9126884025276123</v>
      </c>
      <c r="E41" s="60">
        <f>E39*F35</f>
        <v>6.5502512033701503</v>
      </c>
      <c r="F41" s="60">
        <f>F39*F35</f>
        <v>9.8253768050552246</v>
      </c>
      <c r="G41"/>
    </row>
    <row r="42" spans="1:8" hidden="1" x14ac:dyDescent="0.25">
      <c r="B42" s="43" t="s">
        <v>16</v>
      </c>
      <c r="C42" s="60">
        <f>C40*F35</f>
        <v>0.99825828339361089</v>
      </c>
      <c r="D42" s="60">
        <f>D40*F35</f>
        <v>1.4973874250904162</v>
      </c>
      <c r="E42" s="60">
        <f>E40*F35</f>
        <v>1.9965165667872218</v>
      </c>
      <c r="F42" s="60">
        <f>F40*F35</f>
        <v>2.9947748501808324</v>
      </c>
      <c r="G42"/>
    </row>
    <row r="43" spans="1:8" hidden="1" x14ac:dyDescent="0.25">
      <c r="B43" s="43" t="s">
        <v>8</v>
      </c>
      <c r="C43" s="61">
        <f>C30/(C39*C39)</f>
        <v>1091</v>
      </c>
      <c r="D43" s="61">
        <f>C30/(D39*D39)</f>
        <v>484.88888888888891</v>
      </c>
      <c r="E43" s="61">
        <f>C30/(E39*E39)</f>
        <v>272.75</v>
      </c>
      <c r="F43" s="71">
        <f>C30/(F39*F39)</f>
        <v>121.22222222222223</v>
      </c>
      <c r="G43"/>
    </row>
    <row r="44" spans="1:8" hidden="1" x14ac:dyDescent="0.25">
      <c r="B44" s="43" t="s">
        <v>9</v>
      </c>
      <c r="C44" s="62">
        <f>C43*10.7639</f>
        <v>11743.4149</v>
      </c>
      <c r="D44" s="62">
        <f>D43*10.7639</f>
        <v>5219.2955111111114</v>
      </c>
      <c r="E44" s="61">
        <f>E43*10.7639</f>
        <v>2935.8537249999999</v>
      </c>
      <c r="F44" s="61">
        <f>F43*10.7639</f>
        <v>1304.8238777777779</v>
      </c>
      <c r="G44"/>
    </row>
    <row r="45" spans="1:8" customFormat="1" hidden="1" x14ac:dyDescent="0.25"/>
    <row r="46" spans="1:8" x14ac:dyDescent="0.25">
      <c r="A46" s="69" t="s">
        <v>13</v>
      </c>
      <c r="B46" s="82" t="s">
        <v>12</v>
      </c>
      <c r="C46" s="82"/>
      <c r="D46" s="82"/>
      <c r="E46" s="82"/>
    </row>
    <row r="47" spans="1:8" x14ac:dyDescent="0.25">
      <c r="A47" s="70">
        <v>150</v>
      </c>
      <c r="B47" s="68">
        <v>10</v>
      </c>
      <c r="C47" s="68">
        <v>20</v>
      </c>
      <c r="D47" s="68">
        <v>30</v>
      </c>
      <c r="E47" s="68">
        <v>40</v>
      </c>
    </row>
    <row r="48" spans="1:8" x14ac:dyDescent="0.25">
      <c r="B48" s="63">
        <f>B47/A47</f>
        <v>6.6666666666666666E-2</v>
      </c>
      <c r="C48" s="63">
        <f>C47/A47</f>
        <v>0.13333333333333333</v>
      </c>
      <c r="D48" s="63">
        <f>D47/A47</f>
        <v>0.2</v>
      </c>
      <c r="E48" s="63">
        <f>E47/A47</f>
        <v>0.26666666666666666</v>
      </c>
    </row>
    <row r="51" spans="2:11" x14ac:dyDescent="0.25">
      <c r="B51" s="47"/>
      <c r="D51" s="47"/>
    </row>
    <row r="52" spans="2:11" x14ac:dyDescent="0.25">
      <c r="E52" s="48"/>
    </row>
    <row r="53" spans="2:11" x14ac:dyDescent="0.25">
      <c r="E53" s="45"/>
      <c r="F53" s="45"/>
      <c r="G53" s="45"/>
      <c r="H53" s="45"/>
      <c r="I53" s="45"/>
      <c r="J53" s="45"/>
      <c r="K53" s="45"/>
    </row>
    <row r="54" spans="2:11" x14ac:dyDescent="0.25">
      <c r="J54" s="49"/>
      <c r="K54" s="50"/>
    </row>
    <row r="55" spans="2:11" x14ac:dyDescent="0.25">
      <c r="J55" s="49"/>
      <c r="K55" s="50"/>
    </row>
    <row r="56" spans="2:11" x14ac:dyDescent="0.25">
      <c r="J56" s="49"/>
      <c r="K56" s="50"/>
    </row>
    <row r="57" spans="2:11" x14ac:dyDescent="0.25">
      <c r="J57" s="49"/>
      <c r="K57" s="50"/>
    </row>
    <row r="58" spans="2:11" x14ac:dyDescent="0.25">
      <c r="J58" s="49"/>
      <c r="K58" s="50"/>
    </row>
    <row r="59" spans="2:11" x14ac:dyDescent="0.25">
      <c r="J59" s="49"/>
      <c r="K59" s="50"/>
    </row>
    <row r="60" spans="2:11" x14ac:dyDescent="0.25">
      <c r="J60" s="49"/>
      <c r="K60" s="50"/>
    </row>
    <row r="61" spans="2:11" x14ac:dyDescent="0.25">
      <c r="J61" s="49"/>
      <c r="K61" s="50"/>
    </row>
    <row r="62" spans="2:11" x14ac:dyDescent="0.25">
      <c r="J62" s="49"/>
      <c r="K62" s="50"/>
    </row>
    <row r="63" spans="2:11" x14ac:dyDescent="0.25">
      <c r="J63" s="49"/>
      <c r="K63" s="50"/>
    </row>
    <row r="64" spans="2:11" x14ac:dyDescent="0.25">
      <c r="J64" s="49"/>
      <c r="K64" s="50"/>
    </row>
    <row r="65" spans="10:11" x14ac:dyDescent="0.25">
      <c r="J65" s="49"/>
      <c r="K65" s="50"/>
    </row>
    <row r="66" spans="10:11" x14ac:dyDescent="0.25">
      <c r="J66" s="49"/>
      <c r="K66" s="50"/>
    </row>
  </sheetData>
  <mergeCells count="5">
    <mergeCell ref="B14:E14"/>
    <mergeCell ref="B16:E16"/>
    <mergeCell ref="B35:E35"/>
    <mergeCell ref="B37:E37"/>
    <mergeCell ref="B46:E46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73"/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ht="15.6" x14ac:dyDescent="0.3">
      <c r="A5" s="75" t="s">
        <v>30</v>
      </c>
      <c r="B5" s="66">
        <v>34.5</v>
      </c>
      <c r="C5" s="66">
        <v>58.6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98" t="s">
        <v>95</v>
      </c>
      <c r="C8" s="56">
        <f>161.7*C9/136.3</f>
        <v>29658.840792369767</v>
      </c>
      <c r="D8" s="56">
        <f>3.92*D9/3.28</f>
        <v>3764.6341463414637</v>
      </c>
      <c r="E8" s="56">
        <f>1.96*E9/1.64</f>
        <v>1971.9512195121952</v>
      </c>
      <c r="F8" s="57">
        <f>D8/3920</f>
        <v>0.96036585365853666</v>
      </c>
      <c r="G8" s="79">
        <f>'D60 Vivid'!G8</f>
        <v>136</v>
      </c>
      <c r="H8" s="58">
        <f>D8/G8</f>
        <v>27.681133428981351</v>
      </c>
    </row>
    <row r="9" spans="1:13" x14ac:dyDescent="0.25">
      <c r="A9" s="53" t="s">
        <v>81</v>
      </c>
      <c r="B9" s="98" t="s">
        <v>95</v>
      </c>
      <c r="C9" s="56">
        <v>25000</v>
      </c>
      <c r="D9" s="56">
        <v>3150</v>
      </c>
      <c r="E9" s="56">
        <v>1650</v>
      </c>
      <c r="F9" s="57">
        <f>D9/3280</f>
        <v>0.96036585365853655</v>
      </c>
      <c r="G9" s="79">
        <f>'D60 Vivid'!G9</f>
        <v>116</v>
      </c>
      <c r="H9" s="58">
        <f>D9/G9</f>
        <v>27.155172413793103</v>
      </c>
    </row>
    <row r="10" spans="1:13" x14ac:dyDescent="0.25">
      <c r="A10" s="53" t="s">
        <v>82</v>
      </c>
      <c r="B10" s="98" t="s">
        <v>95</v>
      </c>
      <c r="C10" s="56">
        <f>88.7*C9/136.3</f>
        <v>16269.258987527512</v>
      </c>
      <c r="D10" s="56">
        <f>2.14*D9/3.28</f>
        <v>2055.1829268292686</v>
      </c>
      <c r="E10" s="56">
        <f>1.07*E9/1.64</f>
        <v>1076.5243902439024</v>
      </c>
      <c r="F10" s="57">
        <f>D10/2140</f>
        <v>0.96036585365853677</v>
      </c>
      <c r="G10" s="79">
        <f>'D60 Vivid'!G10</f>
        <v>76.7</v>
      </c>
      <c r="H10" s="58">
        <f>D10/G10</f>
        <v>26.795083791776644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88</v>
      </c>
      <c r="C14" s="82"/>
      <c r="D14" s="82"/>
      <c r="E14" s="82"/>
      <c r="F14" s="63">
        <f>2*TAN(C5*3.1415926535/360)</f>
        <v>1.1223476556334644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89</v>
      </c>
      <c r="C16" s="82"/>
      <c r="D16" s="82"/>
      <c r="E16" s="82"/>
      <c r="F16" s="63">
        <f>2*TAN(B5*3.1415926535/360)</f>
        <v>0.62101650690679233</v>
      </c>
      <c r="G16"/>
    </row>
    <row r="17" spans="1:8" x14ac:dyDescent="0.25">
      <c r="B17" s="46"/>
      <c r="C17" s="46"/>
      <c r="D17" s="46"/>
      <c r="E17" s="46"/>
      <c r="F17" s="65"/>
      <c r="G17" s="9" t="s">
        <v>86</v>
      </c>
    </row>
    <row r="18" spans="1:8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SQRT(C8)</f>
        <v>172.2174230220908</v>
      </c>
      <c r="H18" s="45" t="s">
        <v>92</v>
      </c>
    </row>
    <row r="19" spans="1:8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52.491870537133281</v>
      </c>
    </row>
    <row r="20" spans="1:8" x14ac:dyDescent="0.25">
      <c r="B20" s="43" t="s">
        <v>17</v>
      </c>
      <c r="C20" s="60">
        <f>C18*F14</f>
        <v>11.223476556334644</v>
      </c>
      <c r="D20" s="60">
        <f>D18*F14</f>
        <v>16.835214834501965</v>
      </c>
      <c r="E20" s="60">
        <f>E18*F14</f>
        <v>22.446953112669288</v>
      </c>
      <c r="F20" s="60">
        <f>F18*F14</f>
        <v>33.67042966900393</v>
      </c>
      <c r="G20"/>
    </row>
    <row r="21" spans="1:8" x14ac:dyDescent="0.25">
      <c r="B21" s="43" t="s">
        <v>16</v>
      </c>
      <c r="C21" s="60">
        <f>C19*F14</f>
        <v>3.4209156543707997</v>
      </c>
      <c r="D21" s="60">
        <f>D19*F14</f>
        <v>5.1313734815561993</v>
      </c>
      <c r="E21" s="60">
        <f>E19*F14</f>
        <v>6.8418313087415994</v>
      </c>
      <c r="F21" s="60">
        <f>F19*F14</f>
        <v>10.262746963112399</v>
      </c>
      <c r="G21"/>
    </row>
    <row r="22" spans="1:8" x14ac:dyDescent="0.25">
      <c r="A22" s="45" t="s">
        <v>92</v>
      </c>
      <c r="B22" s="43" t="s">
        <v>8</v>
      </c>
      <c r="C22" s="61">
        <f>C9/(C18*C18)</f>
        <v>250</v>
      </c>
      <c r="D22" s="61">
        <f>C9/(D18*D18)</f>
        <v>111.11111111111111</v>
      </c>
      <c r="E22" s="61">
        <f>C9/(E18*E18)</f>
        <v>62.5</v>
      </c>
      <c r="F22" s="71">
        <f>C9/(F18*F18)</f>
        <v>27.777777777777779</v>
      </c>
      <c r="G22"/>
    </row>
    <row r="23" spans="1:8" x14ac:dyDescent="0.25">
      <c r="B23" s="43" t="s">
        <v>9</v>
      </c>
      <c r="C23" s="62">
        <f>C22*10.7639</f>
        <v>2690.9749999999999</v>
      </c>
      <c r="D23" s="62">
        <f>D22*10.7639</f>
        <v>1195.9888888888888</v>
      </c>
      <c r="E23" s="61">
        <f>E22*10.7639</f>
        <v>672.74374999999998</v>
      </c>
      <c r="F23" s="61">
        <f>F22*10.7639</f>
        <v>298.99722222222221</v>
      </c>
      <c r="G23"/>
    </row>
    <row r="24" spans="1:8" x14ac:dyDescent="0.25">
      <c r="A24"/>
      <c r="B24"/>
      <c r="C24"/>
      <c r="D24"/>
      <c r="E24"/>
      <c r="F24"/>
      <c r="G24"/>
    </row>
    <row r="25" spans="1:8" x14ac:dyDescent="0.25">
      <c r="B25" s="67" t="s">
        <v>0</v>
      </c>
      <c r="C25" s="67" t="s">
        <v>1</v>
      </c>
    </row>
    <row r="26" spans="1:8" ht="15.6" x14ac:dyDescent="0.3">
      <c r="A26" s="75" t="s">
        <v>31</v>
      </c>
      <c r="B26" s="66">
        <v>11.9</v>
      </c>
      <c r="C26" s="66">
        <v>24.1</v>
      </c>
    </row>
    <row r="28" spans="1:8" hidden="1" x14ac:dyDescent="0.25">
      <c r="A28" s="43" t="s">
        <v>77</v>
      </c>
      <c r="B28" s="51" t="s">
        <v>24</v>
      </c>
      <c r="C28" s="51" t="s">
        <v>2</v>
      </c>
      <c r="D28" s="51" t="s">
        <v>3</v>
      </c>
      <c r="E28" s="51" t="s">
        <v>4</v>
      </c>
      <c r="F28" s="51" t="s">
        <v>47</v>
      </c>
      <c r="G28" s="51" t="s">
        <v>78</v>
      </c>
      <c r="H28" s="52" t="s">
        <v>85</v>
      </c>
    </row>
    <row r="29" spans="1:8" hidden="1" x14ac:dyDescent="0.25">
      <c r="A29" s="53" t="s">
        <v>80</v>
      </c>
      <c r="B29" s="55" t="s">
        <v>87</v>
      </c>
      <c r="C29" s="56">
        <f>121.5*C$9/109.1</f>
        <v>27841.429880843265</v>
      </c>
      <c r="D29" s="56">
        <f>2980*D$9/2680</f>
        <v>3502.6119402985073</v>
      </c>
      <c r="E29" s="56">
        <f>145*E$9/130</f>
        <v>1840.3846153846155</v>
      </c>
      <c r="F29" s="57">
        <f>D29/1830</f>
        <v>1.913995595791534</v>
      </c>
      <c r="G29" s="54">
        <v>101</v>
      </c>
      <c r="H29" s="58">
        <f>D29/G29</f>
        <v>34.679326141569376</v>
      </c>
    </row>
    <row r="30" spans="1:8" hidden="1" x14ac:dyDescent="0.25">
      <c r="A30" s="53" t="s">
        <v>81</v>
      </c>
      <c r="B30" s="55" t="s">
        <v>87</v>
      </c>
      <c r="C30" s="56">
        <v>109100</v>
      </c>
      <c r="D30" s="56">
        <v>2680</v>
      </c>
      <c r="E30" s="56">
        <v>1300</v>
      </c>
      <c r="F30" s="57">
        <f>D30/1630</f>
        <v>1.6441717791411044</v>
      </c>
      <c r="G30" s="54">
        <v>90.8</v>
      </c>
      <c r="H30" s="58">
        <f>D30/G30</f>
        <v>29.515418502202643</v>
      </c>
    </row>
    <row r="31" spans="1:8" hidden="1" x14ac:dyDescent="0.25">
      <c r="A31" s="53" t="s">
        <v>82</v>
      </c>
      <c r="B31" s="55" t="s">
        <v>87</v>
      </c>
      <c r="C31" s="56">
        <f>70.5*C$9/109.1</f>
        <v>16154.903758020166</v>
      </c>
      <c r="D31" s="56">
        <f>1740*D$9/2680</f>
        <v>2045.1492537313434</v>
      </c>
      <c r="E31" s="56">
        <f>84*E$9/130</f>
        <v>1066.1538461538462</v>
      </c>
      <c r="F31" s="57">
        <f>D31/1060</f>
        <v>1.9293860884257956</v>
      </c>
      <c r="G31" s="54">
        <v>61.8</v>
      </c>
      <c r="H31" s="58">
        <f>D31/G31</f>
        <v>33.093029995652806</v>
      </c>
    </row>
    <row r="32" spans="1:8" hidden="1" x14ac:dyDescent="0.25">
      <c r="A32" s="53" t="s">
        <v>83</v>
      </c>
      <c r="B32" s="55" t="s">
        <v>87</v>
      </c>
      <c r="C32" s="56">
        <f>114.2*C$9/109.1</f>
        <v>26168.652612282312</v>
      </c>
      <c r="D32" s="56">
        <f>2760*D$9/2680</f>
        <v>3244.0298507462685</v>
      </c>
      <c r="E32" s="56">
        <f>135*E$9/130</f>
        <v>1713.4615384615386</v>
      </c>
      <c r="F32" s="59"/>
      <c r="G32" s="59"/>
      <c r="H32" s="59"/>
    </row>
    <row r="33" spans="1:8" hidden="1" x14ac:dyDescent="0.25">
      <c r="A33" s="53" t="s">
        <v>84</v>
      </c>
      <c r="B33" s="55" t="s">
        <v>87</v>
      </c>
      <c r="C33" s="56">
        <f>110.2*C$9/109.1</f>
        <v>25252.062328139324</v>
      </c>
      <c r="D33" s="56">
        <f>2660*D$9/2680</f>
        <v>3126.4925373134329</v>
      </c>
      <c r="E33" s="56">
        <f>129*E$9/130</f>
        <v>1637.3076923076924</v>
      </c>
      <c r="F33" s="59"/>
      <c r="G33" s="59"/>
      <c r="H33" s="59"/>
    </row>
    <row r="34" spans="1:8" customFormat="1" hidden="1" x14ac:dyDescent="0.25"/>
    <row r="35" spans="1:8" x14ac:dyDescent="0.25">
      <c r="B35" s="82" t="s">
        <v>90</v>
      </c>
      <c r="C35" s="82"/>
      <c r="D35" s="82"/>
      <c r="E35" s="82"/>
      <c r="F35" s="63">
        <f>2*TAN(C26*3.1415926535/360)</f>
        <v>0.42693764595948586</v>
      </c>
      <c r="G35"/>
    </row>
    <row r="36" spans="1:8" x14ac:dyDescent="0.25">
      <c r="B36" s="45"/>
      <c r="C36" s="45"/>
      <c r="D36" s="45"/>
      <c r="E36" s="45"/>
      <c r="F36" s="64"/>
      <c r="G36"/>
    </row>
    <row r="37" spans="1:8" x14ac:dyDescent="0.25">
      <c r="B37" s="82" t="s">
        <v>91</v>
      </c>
      <c r="C37" s="82"/>
      <c r="D37" s="82"/>
      <c r="E37" s="82"/>
      <c r="F37" s="63">
        <f>2*TAN(B26*3.1415926535/360)</f>
        <v>0.20844402218379185</v>
      </c>
      <c r="G37"/>
    </row>
    <row r="38" spans="1:8" x14ac:dyDescent="0.25">
      <c r="B38" s="46"/>
      <c r="C38" s="46"/>
      <c r="D38" s="46"/>
      <c r="E38" s="46"/>
      <c r="F38" s="65"/>
      <c r="G38"/>
    </row>
    <row r="39" spans="1:8" hidden="1" x14ac:dyDescent="0.25">
      <c r="B39" s="43" t="s">
        <v>15</v>
      </c>
      <c r="C39" s="60">
        <v>10</v>
      </c>
      <c r="D39" s="60">
        <v>15</v>
      </c>
      <c r="E39" s="60">
        <v>20</v>
      </c>
      <c r="F39" s="72">
        <v>30</v>
      </c>
      <c r="G39" s="60">
        <f>SQRT(C30)</f>
        <v>330.30289129827491</v>
      </c>
    </row>
    <row r="40" spans="1:8" hidden="1" x14ac:dyDescent="0.25">
      <c r="B40" s="43" t="s">
        <v>14</v>
      </c>
      <c r="C40" s="60">
        <f>C39*0.3048</f>
        <v>3.048</v>
      </c>
      <c r="D40" s="60">
        <f>D39*0.3048</f>
        <v>4.5720000000000001</v>
      </c>
      <c r="E40" s="60">
        <f>E39*0.3048</f>
        <v>6.0960000000000001</v>
      </c>
      <c r="F40" s="60">
        <f>F39*0.3048</f>
        <v>9.1440000000000001</v>
      </c>
      <c r="G40" s="60">
        <f>G39*0.3048</f>
        <v>100.6763212677142</v>
      </c>
    </row>
    <row r="41" spans="1:8" hidden="1" x14ac:dyDescent="0.25">
      <c r="B41" s="43" t="s">
        <v>17</v>
      </c>
      <c r="C41" s="60">
        <f>C39*F35</f>
        <v>4.2693764595948585</v>
      </c>
      <c r="D41" s="60">
        <f>D39*F35</f>
        <v>6.4040646893922881</v>
      </c>
      <c r="E41" s="60">
        <f>E39*F35</f>
        <v>8.5387529191897169</v>
      </c>
      <c r="F41" s="60">
        <f>F39*F35</f>
        <v>12.808129378784576</v>
      </c>
      <c r="G41"/>
    </row>
    <row r="42" spans="1:8" hidden="1" x14ac:dyDescent="0.25">
      <c r="B42" s="43" t="s">
        <v>16</v>
      </c>
      <c r="C42" s="60">
        <f>C40*F35</f>
        <v>1.301305944884513</v>
      </c>
      <c r="D42" s="60">
        <f>D40*F35</f>
        <v>1.9519589173267693</v>
      </c>
      <c r="E42" s="60">
        <f>E40*F35</f>
        <v>2.602611889769026</v>
      </c>
      <c r="F42" s="60">
        <f>F40*F35</f>
        <v>3.9039178346535386</v>
      </c>
      <c r="G42"/>
    </row>
    <row r="43" spans="1:8" hidden="1" x14ac:dyDescent="0.25">
      <c r="B43" s="43" t="s">
        <v>8</v>
      </c>
      <c r="C43" s="61">
        <f>C30/(C39*C39)</f>
        <v>1091</v>
      </c>
      <c r="D43" s="61">
        <f>C30/(D39*D39)</f>
        <v>484.88888888888891</v>
      </c>
      <c r="E43" s="61">
        <f>C30/(E39*E39)</f>
        <v>272.75</v>
      </c>
      <c r="F43" s="71">
        <f>C30/(F39*F39)</f>
        <v>121.22222222222223</v>
      </c>
      <c r="G43"/>
    </row>
    <row r="44" spans="1:8" hidden="1" x14ac:dyDescent="0.25">
      <c r="B44" s="43" t="s">
        <v>9</v>
      </c>
      <c r="C44" s="62">
        <f>C43*10.7639</f>
        <v>11743.4149</v>
      </c>
      <c r="D44" s="62">
        <f>D43*10.7639</f>
        <v>5219.2955111111114</v>
      </c>
      <c r="E44" s="61">
        <f>E43*10.7639</f>
        <v>2935.8537249999999</v>
      </c>
      <c r="F44" s="61">
        <f>F43*10.7639</f>
        <v>1304.8238777777779</v>
      </c>
      <c r="G44"/>
    </row>
    <row r="45" spans="1:8" customFormat="1" hidden="1" x14ac:dyDescent="0.25"/>
    <row r="46" spans="1:8" x14ac:dyDescent="0.25">
      <c r="A46" s="69" t="s">
        <v>13</v>
      </c>
      <c r="B46" s="82" t="s">
        <v>12</v>
      </c>
      <c r="C46" s="82"/>
      <c r="D46" s="82"/>
      <c r="E46" s="82"/>
    </row>
    <row r="47" spans="1:8" x14ac:dyDescent="0.25">
      <c r="A47" s="70">
        <v>90</v>
      </c>
      <c r="B47" s="68">
        <v>10</v>
      </c>
      <c r="C47" s="68">
        <v>20</v>
      </c>
      <c r="D47" s="68">
        <v>30</v>
      </c>
      <c r="E47" s="68">
        <v>40</v>
      </c>
    </row>
    <row r="48" spans="1:8" x14ac:dyDescent="0.25">
      <c r="B48" s="63">
        <f>B47/A47</f>
        <v>0.1111111111111111</v>
      </c>
      <c r="C48" s="63">
        <f>C47/A47</f>
        <v>0.22222222222222221</v>
      </c>
      <c r="D48" s="63">
        <f>D47/A47</f>
        <v>0.33333333333333331</v>
      </c>
      <c r="E48" s="63">
        <f>E47/A47</f>
        <v>0.44444444444444442</v>
      </c>
    </row>
    <row r="51" spans="2:11" x14ac:dyDescent="0.25">
      <c r="B51" s="47"/>
      <c r="D51" s="47"/>
    </row>
    <row r="52" spans="2:11" x14ac:dyDescent="0.25">
      <c r="E52" s="48"/>
    </row>
    <row r="53" spans="2:11" x14ac:dyDescent="0.25">
      <c r="E53" s="45"/>
      <c r="F53" s="45"/>
      <c r="G53" s="45"/>
      <c r="H53" s="45"/>
      <c r="I53" s="45"/>
      <c r="J53" s="45"/>
      <c r="K53" s="45"/>
    </row>
    <row r="54" spans="2:11" x14ac:dyDescent="0.25">
      <c r="J54" s="49"/>
      <c r="K54" s="50"/>
    </row>
    <row r="55" spans="2:11" x14ac:dyDescent="0.25">
      <c r="J55" s="49"/>
      <c r="K55" s="50"/>
    </row>
    <row r="56" spans="2:11" x14ac:dyDescent="0.25">
      <c r="J56" s="49"/>
      <c r="K56" s="50"/>
    </row>
    <row r="57" spans="2:11" x14ac:dyDescent="0.25">
      <c r="J57" s="49"/>
      <c r="K57" s="50"/>
    </row>
    <row r="58" spans="2:11" x14ac:dyDescent="0.25">
      <c r="J58" s="49"/>
      <c r="K58" s="50"/>
    </row>
    <row r="59" spans="2:11" x14ac:dyDescent="0.25">
      <c r="J59" s="49"/>
      <c r="K59" s="50"/>
    </row>
    <row r="60" spans="2:11" x14ac:dyDescent="0.25">
      <c r="J60" s="49"/>
      <c r="K60" s="50"/>
    </row>
    <row r="61" spans="2:11" x14ac:dyDescent="0.25">
      <c r="J61" s="49"/>
      <c r="K61" s="50"/>
    </row>
    <row r="62" spans="2:11" x14ac:dyDescent="0.25">
      <c r="J62" s="49"/>
      <c r="K62" s="50"/>
    </row>
    <row r="63" spans="2:11" x14ac:dyDescent="0.25">
      <c r="J63" s="49"/>
      <c r="K63" s="50"/>
    </row>
    <row r="64" spans="2:11" x14ac:dyDescent="0.25">
      <c r="J64" s="49"/>
      <c r="K64" s="50"/>
    </row>
    <row r="65" spans="10:11" x14ac:dyDescent="0.25">
      <c r="J65" s="49"/>
      <c r="K65" s="50"/>
    </row>
    <row r="66" spans="10:11" x14ac:dyDescent="0.25">
      <c r="J66" s="49"/>
      <c r="K66" s="50"/>
    </row>
  </sheetData>
  <mergeCells count="5">
    <mergeCell ref="B14:E14"/>
    <mergeCell ref="B16:E16"/>
    <mergeCell ref="B46:E46"/>
    <mergeCell ref="B35:E35"/>
    <mergeCell ref="B37:E37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zoomScale="90" zoomScaleNormal="90" workbookViewId="0">
      <selection activeCell="B8" sqref="B8:B10"/>
    </sheetView>
  </sheetViews>
  <sheetFormatPr defaultColWidth="9.109375" defaultRowHeight="13.2" x14ac:dyDescent="0.25"/>
  <cols>
    <col min="1" max="2" width="17.5546875" style="18" customWidth="1"/>
    <col min="3" max="3" width="14.88671875" style="18" customWidth="1"/>
    <col min="4" max="4" width="12.88671875" style="18" customWidth="1"/>
    <col min="5" max="5" width="14.6640625" style="18" customWidth="1"/>
    <col min="6" max="7" width="17.88671875" style="18" customWidth="1"/>
    <col min="8" max="8" width="13.88671875" style="18" customWidth="1"/>
    <col min="9" max="9" width="9.109375" style="18"/>
    <col min="10" max="10" width="0" style="18" hidden="1" customWidth="1"/>
    <col min="11" max="16384" width="9.109375" style="18"/>
  </cols>
  <sheetData>
    <row r="1" spans="1:13" x14ac:dyDescent="0.25">
      <c r="A1" s="43" t="s">
        <v>76</v>
      </c>
      <c r="B1"/>
      <c r="C1"/>
      <c r="D1"/>
    </row>
    <row r="2" spans="1:13" ht="12.75" customHeight="1" x14ac:dyDescent="0.25">
      <c r="A2" s="76" t="s">
        <v>93</v>
      </c>
      <c r="B2" s="77">
        <v>40738</v>
      </c>
      <c r="C2"/>
      <c r="D2" s="73"/>
      <c r="F2"/>
      <c r="G2"/>
      <c r="H2"/>
      <c r="I2"/>
      <c r="J2"/>
      <c r="K2"/>
      <c r="L2"/>
      <c r="M2"/>
    </row>
    <row r="3" spans="1:13" x14ac:dyDescent="0.25">
      <c r="A3" s="44"/>
      <c r="F3"/>
      <c r="G3"/>
      <c r="H3"/>
      <c r="I3"/>
      <c r="J3"/>
      <c r="K3"/>
      <c r="L3"/>
      <c r="M3"/>
    </row>
    <row r="4" spans="1:13" x14ac:dyDescent="0.25">
      <c r="B4" s="67" t="s">
        <v>0</v>
      </c>
      <c r="C4" s="67" t="s">
        <v>1</v>
      </c>
    </row>
    <row r="5" spans="1:13" ht="15.6" x14ac:dyDescent="0.3">
      <c r="A5" s="75" t="s">
        <v>30</v>
      </c>
      <c r="B5" s="66">
        <v>54.3</v>
      </c>
      <c r="C5" s="66">
        <v>83</v>
      </c>
    </row>
    <row r="7" spans="1:13" x14ac:dyDescent="0.25">
      <c r="A7" s="43" t="s">
        <v>77</v>
      </c>
      <c r="B7" s="51" t="s">
        <v>24</v>
      </c>
      <c r="C7" s="51" t="s">
        <v>2</v>
      </c>
      <c r="D7" s="51" t="s">
        <v>3</v>
      </c>
      <c r="E7" s="51" t="s">
        <v>4</v>
      </c>
      <c r="F7" s="51" t="s">
        <v>47</v>
      </c>
      <c r="G7" s="51" t="s">
        <v>78</v>
      </c>
      <c r="H7" s="52" t="s">
        <v>85</v>
      </c>
    </row>
    <row r="8" spans="1:13" x14ac:dyDescent="0.25">
      <c r="A8" s="53" t="s">
        <v>80</v>
      </c>
      <c r="B8" s="97" t="s">
        <v>94</v>
      </c>
      <c r="C8" s="56">
        <f>161.7*C9/136.3</f>
        <v>16371.680117388112</v>
      </c>
      <c r="D8" s="56">
        <f>3.92*D9/3.28</f>
        <v>3824.3902439024391</v>
      </c>
      <c r="E8" s="56">
        <f>1.96*E9/1.64</f>
        <v>2007.8048780487804</v>
      </c>
      <c r="F8" s="57">
        <f>D8/3920</f>
        <v>0.97560975609756095</v>
      </c>
      <c r="G8" s="79">
        <f>'D60 Vivid'!G8</f>
        <v>136</v>
      </c>
      <c r="H8" s="58">
        <f>D8/G8</f>
        <v>28.12051649928264</v>
      </c>
    </row>
    <row r="9" spans="1:13" x14ac:dyDescent="0.25">
      <c r="A9" s="53" t="s">
        <v>81</v>
      </c>
      <c r="B9" s="97" t="s">
        <v>94</v>
      </c>
      <c r="C9" s="56">
        <v>13800</v>
      </c>
      <c r="D9" s="56">
        <v>3200</v>
      </c>
      <c r="E9" s="56">
        <v>1680</v>
      </c>
      <c r="F9" s="57">
        <f>D9/3280</f>
        <v>0.97560975609756095</v>
      </c>
      <c r="G9" s="79">
        <f>'D60 Vivid'!G9</f>
        <v>116</v>
      </c>
      <c r="H9" s="58">
        <f>D9/G9</f>
        <v>27.586206896551722</v>
      </c>
    </row>
    <row r="10" spans="1:13" x14ac:dyDescent="0.25">
      <c r="A10" s="53" t="s">
        <v>82</v>
      </c>
      <c r="B10" s="97" t="s">
        <v>94</v>
      </c>
      <c r="C10" s="56">
        <f>88.7*C9/136.3</f>
        <v>8980.6309611151864</v>
      </c>
      <c r="D10" s="56">
        <f>2.14*D9/3.28</f>
        <v>2087.8048780487807</v>
      </c>
      <c r="E10" s="56">
        <f>1.07*E9/1.64</f>
        <v>1096.0975609756099</v>
      </c>
      <c r="F10" s="57">
        <f>D10/2140</f>
        <v>0.97560975609756106</v>
      </c>
      <c r="G10" s="79">
        <f>'D60 Vivid'!G10</f>
        <v>76.7</v>
      </c>
      <c r="H10" s="58">
        <f>D10/G10</f>
        <v>27.220402582122301</v>
      </c>
    </row>
    <row r="11" spans="1:13" x14ac:dyDescent="0.25">
      <c r="A11" s="53" t="s">
        <v>83</v>
      </c>
      <c r="B11" s="74"/>
      <c r="C11" s="56"/>
      <c r="D11" s="56"/>
      <c r="E11" s="56"/>
      <c r="F11" s="59"/>
      <c r="G11" s="59"/>
      <c r="H11" s="59"/>
    </row>
    <row r="12" spans="1:13" x14ac:dyDescent="0.25">
      <c r="A12" s="53" t="s">
        <v>84</v>
      </c>
      <c r="B12" s="74"/>
      <c r="C12" s="56"/>
      <c r="D12" s="56"/>
      <c r="E12" s="56"/>
      <c r="F12" s="59"/>
      <c r="G12" s="59"/>
      <c r="H12" s="59"/>
    </row>
    <row r="13" spans="1:13" customFormat="1" x14ac:dyDescent="0.25"/>
    <row r="14" spans="1:13" x14ac:dyDescent="0.25">
      <c r="B14" s="82" t="s">
        <v>88</v>
      </c>
      <c r="C14" s="82"/>
      <c r="D14" s="82"/>
      <c r="E14" s="82"/>
      <c r="F14" s="63">
        <f>2*TAN(C5*3.1415926535/360)</f>
        <v>1.7694505290380738</v>
      </c>
      <c r="G14"/>
    </row>
    <row r="15" spans="1:13" x14ac:dyDescent="0.25">
      <c r="B15" s="45"/>
      <c r="C15" s="45"/>
      <c r="D15" s="45"/>
      <c r="E15" s="45"/>
      <c r="F15" s="64"/>
      <c r="G15"/>
    </row>
    <row r="16" spans="1:13" x14ac:dyDescent="0.25">
      <c r="B16" s="82" t="s">
        <v>89</v>
      </c>
      <c r="C16" s="82"/>
      <c r="D16" s="82"/>
      <c r="E16" s="82"/>
      <c r="F16" s="63">
        <f>2*TAN(B5*3.1415926535/360)</f>
        <v>1.0256550584739936</v>
      </c>
      <c r="G16"/>
    </row>
    <row r="17" spans="1:8" x14ac:dyDescent="0.25">
      <c r="B17" s="46"/>
      <c r="C17" s="46"/>
      <c r="D17" s="46"/>
      <c r="E17" s="46"/>
      <c r="F17" s="65"/>
      <c r="G17" s="9" t="s">
        <v>86</v>
      </c>
    </row>
    <row r="18" spans="1:8" x14ac:dyDescent="0.25">
      <c r="B18" s="43" t="s">
        <v>15</v>
      </c>
      <c r="C18" s="60">
        <v>10</v>
      </c>
      <c r="D18" s="60">
        <v>15</v>
      </c>
      <c r="E18" s="60">
        <v>20</v>
      </c>
      <c r="F18" s="72">
        <v>30</v>
      </c>
      <c r="G18" s="60">
        <f>SQRT(C8)</f>
        <v>127.95186640838074</v>
      </c>
      <c r="H18" s="45" t="s">
        <v>92</v>
      </c>
    </row>
    <row r="19" spans="1:8" x14ac:dyDescent="0.25">
      <c r="B19" s="43" t="s">
        <v>14</v>
      </c>
      <c r="C19" s="60">
        <f>C18*0.3048</f>
        <v>3.048</v>
      </c>
      <c r="D19" s="60">
        <f>D18*0.3048</f>
        <v>4.5720000000000001</v>
      </c>
      <c r="E19" s="60">
        <f>E18*0.3048</f>
        <v>6.0960000000000001</v>
      </c>
      <c r="F19" s="60">
        <f>F18*0.3048</f>
        <v>9.1440000000000001</v>
      </c>
      <c r="G19" s="60">
        <f>G18*0.3048</f>
        <v>38.99972888127445</v>
      </c>
    </row>
    <row r="20" spans="1:8" x14ac:dyDescent="0.25">
      <c r="B20" s="43" t="s">
        <v>17</v>
      </c>
      <c r="C20" s="60">
        <f>C18*F14</f>
        <v>17.694505290380739</v>
      </c>
      <c r="D20" s="60">
        <f>D18*F14</f>
        <v>26.541757935571106</v>
      </c>
      <c r="E20" s="60">
        <f>E18*F14</f>
        <v>35.389010580761479</v>
      </c>
      <c r="F20" s="60">
        <f>F18*F14</f>
        <v>53.083515871142211</v>
      </c>
      <c r="G20"/>
    </row>
    <row r="21" spans="1:8" x14ac:dyDescent="0.25">
      <c r="B21" s="43" t="s">
        <v>16</v>
      </c>
      <c r="C21" s="60">
        <f>C19*F14</f>
        <v>5.393285212508049</v>
      </c>
      <c r="D21" s="60">
        <f>D19*F14</f>
        <v>8.0899278187620727</v>
      </c>
      <c r="E21" s="60">
        <f>E19*F14</f>
        <v>10.786570425016098</v>
      </c>
      <c r="F21" s="60">
        <f>F19*F14</f>
        <v>16.179855637524145</v>
      </c>
      <c r="G21"/>
    </row>
    <row r="22" spans="1:8" x14ac:dyDescent="0.25">
      <c r="A22" s="45" t="s">
        <v>92</v>
      </c>
      <c r="B22" s="43" t="s">
        <v>8</v>
      </c>
      <c r="C22" s="61">
        <f>C9/(C18*C18)</f>
        <v>138</v>
      </c>
      <c r="D22" s="61">
        <f>C9/(D18*D18)</f>
        <v>61.333333333333336</v>
      </c>
      <c r="E22" s="61">
        <f>C9/(E18*E18)</f>
        <v>34.5</v>
      </c>
      <c r="F22" s="71">
        <f>C9/(F18*F18)</f>
        <v>15.333333333333334</v>
      </c>
      <c r="G22"/>
    </row>
    <row r="23" spans="1:8" x14ac:dyDescent="0.25">
      <c r="B23" s="43" t="s">
        <v>9</v>
      </c>
      <c r="C23" s="62">
        <f>C22*10.7639</f>
        <v>1485.4181999999998</v>
      </c>
      <c r="D23" s="62">
        <f>D22*10.7639</f>
        <v>660.1858666666667</v>
      </c>
      <c r="E23" s="61">
        <f>E22*10.7639</f>
        <v>371.35454999999996</v>
      </c>
      <c r="F23" s="61">
        <f>F22*10.7639</f>
        <v>165.04646666666667</v>
      </c>
      <c r="G23"/>
    </row>
    <row r="24" spans="1:8" x14ac:dyDescent="0.25">
      <c r="A24"/>
      <c r="B24"/>
      <c r="C24"/>
      <c r="D24"/>
      <c r="E24"/>
      <c r="F24"/>
      <c r="G24"/>
    </row>
    <row r="25" spans="1:8" x14ac:dyDescent="0.25">
      <c r="B25" s="67" t="s">
        <v>0</v>
      </c>
      <c r="C25" s="67" t="s">
        <v>1</v>
      </c>
    </row>
    <row r="26" spans="1:8" ht="15.6" x14ac:dyDescent="0.3">
      <c r="A26" s="75" t="s">
        <v>31</v>
      </c>
      <c r="B26" s="66">
        <v>14.8</v>
      </c>
      <c r="C26" s="66">
        <v>29.4</v>
      </c>
    </row>
    <row r="27" spans="1:8" hidden="1" x14ac:dyDescent="0.25"/>
    <row r="28" spans="1:8" hidden="1" x14ac:dyDescent="0.25">
      <c r="A28" s="43" t="s">
        <v>77</v>
      </c>
      <c r="B28" s="51" t="s">
        <v>24</v>
      </c>
      <c r="C28" s="51" t="s">
        <v>2</v>
      </c>
      <c r="D28" s="51" t="s">
        <v>3</v>
      </c>
      <c r="E28" s="51" t="s">
        <v>4</v>
      </c>
      <c r="F28" s="51" t="s">
        <v>47</v>
      </c>
      <c r="G28" s="51" t="s">
        <v>78</v>
      </c>
      <c r="H28" s="52" t="s">
        <v>85</v>
      </c>
    </row>
    <row r="29" spans="1:8" hidden="1" x14ac:dyDescent="0.25">
      <c r="A29" s="53" t="s">
        <v>80</v>
      </c>
      <c r="B29" s="55" t="s">
        <v>87</v>
      </c>
      <c r="C29" s="56">
        <f>121.5*C$9/109.1</f>
        <v>15368.469294225482</v>
      </c>
      <c r="D29" s="56">
        <f>2980*D$9/2680</f>
        <v>3558.2089552238808</v>
      </c>
      <c r="E29" s="56">
        <f>145*E$9/130</f>
        <v>1873.8461538461538</v>
      </c>
      <c r="F29" s="57">
        <f>D29/1830</f>
        <v>1.9443764782644157</v>
      </c>
      <c r="G29" s="54">
        <v>101</v>
      </c>
      <c r="H29" s="58">
        <f>D29/G29</f>
        <v>35.229791635880005</v>
      </c>
    </row>
    <row r="30" spans="1:8" hidden="1" x14ac:dyDescent="0.25">
      <c r="A30" s="53" t="s">
        <v>81</v>
      </c>
      <c r="B30" s="55" t="s">
        <v>87</v>
      </c>
      <c r="C30" s="56">
        <v>109100</v>
      </c>
      <c r="D30" s="56">
        <v>2680</v>
      </c>
      <c r="E30" s="56">
        <v>1300</v>
      </c>
      <c r="F30" s="57">
        <f>D30/1630</f>
        <v>1.6441717791411044</v>
      </c>
      <c r="G30" s="54">
        <v>90.8</v>
      </c>
      <c r="H30" s="58">
        <f>D30/G30</f>
        <v>29.515418502202643</v>
      </c>
    </row>
    <row r="31" spans="1:8" hidden="1" x14ac:dyDescent="0.25">
      <c r="A31" s="53" t="s">
        <v>82</v>
      </c>
      <c r="B31" s="55" t="s">
        <v>87</v>
      </c>
      <c r="C31" s="56">
        <f>70.5*C$9/109.1</f>
        <v>8917.5068744271321</v>
      </c>
      <c r="D31" s="56">
        <f>1740*D$9/2680</f>
        <v>2077.6119402985073</v>
      </c>
      <c r="E31" s="56">
        <f>84*E$9/130</f>
        <v>1085.5384615384614</v>
      </c>
      <c r="F31" s="57">
        <f>D31/1060</f>
        <v>1.960011264432554</v>
      </c>
      <c r="G31" s="54">
        <v>61.8</v>
      </c>
      <c r="H31" s="58">
        <f>D31/G31</f>
        <v>33.618316186059992</v>
      </c>
    </row>
    <row r="32" spans="1:8" hidden="1" x14ac:dyDescent="0.25">
      <c r="A32" s="53" t="s">
        <v>83</v>
      </c>
      <c r="B32" s="55" t="s">
        <v>87</v>
      </c>
      <c r="C32" s="56">
        <f>114.2*C$9/109.1</f>
        <v>14445.096241979836</v>
      </c>
      <c r="D32" s="56">
        <f>2760*D$9/2680</f>
        <v>3295.5223880597014</v>
      </c>
      <c r="E32" s="56">
        <f>135*E$9/130</f>
        <v>1744.6153846153845</v>
      </c>
      <c r="F32" s="59"/>
      <c r="G32" s="59"/>
      <c r="H32" s="59"/>
    </row>
    <row r="33" spans="1:8" hidden="1" x14ac:dyDescent="0.25">
      <c r="A33" s="53" t="s">
        <v>84</v>
      </c>
      <c r="B33" s="55" t="s">
        <v>87</v>
      </c>
      <c r="C33" s="56">
        <f>110.2*C$9/109.1</f>
        <v>13939.138405132906</v>
      </c>
      <c r="D33" s="56">
        <f>2660*D$9/2680</f>
        <v>3176.1194029850744</v>
      </c>
      <c r="E33" s="56">
        <f>129*E$9/130</f>
        <v>1667.0769230769231</v>
      </c>
      <c r="F33" s="59"/>
      <c r="G33" s="59"/>
      <c r="H33" s="59"/>
    </row>
    <row r="34" spans="1:8" customFormat="1" x14ac:dyDescent="0.25"/>
    <row r="35" spans="1:8" x14ac:dyDescent="0.25">
      <c r="B35" s="82" t="s">
        <v>90</v>
      </c>
      <c r="C35" s="82"/>
      <c r="D35" s="82"/>
      <c r="E35" s="82"/>
      <c r="F35" s="63">
        <f>2*TAN(C26*3.1415926535/360)</f>
        <v>0.5246901777692613</v>
      </c>
      <c r="G35"/>
    </row>
    <row r="36" spans="1:8" x14ac:dyDescent="0.25">
      <c r="B36" s="45"/>
      <c r="C36" s="45"/>
      <c r="D36" s="45"/>
      <c r="E36" s="45"/>
      <c r="F36" s="64"/>
      <c r="G36"/>
    </row>
    <row r="37" spans="1:8" x14ac:dyDescent="0.25">
      <c r="B37" s="82" t="s">
        <v>91</v>
      </c>
      <c r="C37" s="82"/>
      <c r="D37" s="82"/>
      <c r="E37" s="82"/>
      <c r="F37" s="63">
        <f>2*TAN(B26*3.1415926535/360)</f>
        <v>0.25975464742633214</v>
      </c>
      <c r="G37"/>
    </row>
    <row r="38" spans="1:8" x14ac:dyDescent="0.25">
      <c r="B38" s="46"/>
      <c r="C38" s="46"/>
      <c r="D38" s="46"/>
      <c r="E38" s="46"/>
      <c r="F38" s="65"/>
      <c r="G38"/>
    </row>
    <row r="39" spans="1:8" hidden="1" x14ac:dyDescent="0.25">
      <c r="B39" s="43" t="s">
        <v>15</v>
      </c>
      <c r="C39" s="60">
        <v>10</v>
      </c>
      <c r="D39" s="60">
        <v>15</v>
      </c>
      <c r="E39" s="60">
        <v>20</v>
      </c>
      <c r="F39" s="72">
        <v>30</v>
      </c>
      <c r="G39" s="60">
        <f>SQRT(C9)</f>
        <v>117.4734012447073</v>
      </c>
    </row>
    <row r="40" spans="1:8" hidden="1" x14ac:dyDescent="0.25">
      <c r="B40" s="43" t="s">
        <v>14</v>
      </c>
      <c r="C40" s="60">
        <f>C39*0.3048</f>
        <v>3.048</v>
      </c>
      <c r="D40" s="60">
        <f>D39*0.3048</f>
        <v>4.5720000000000001</v>
      </c>
      <c r="E40" s="60">
        <f>E39*0.3048</f>
        <v>6.0960000000000001</v>
      </c>
      <c r="F40" s="60">
        <f>F39*0.3048</f>
        <v>9.1440000000000001</v>
      </c>
      <c r="G40" s="60">
        <f>G39*0.3048</f>
        <v>35.805892699386789</v>
      </c>
    </row>
    <row r="41" spans="1:8" hidden="1" x14ac:dyDescent="0.25">
      <c r="B41" s="43" t="s">
        <v>17</v>
      </c>
      <c r="C41" s="60">
        <f>C39*F35</f>
        <v>5.2469017776926128</v>
      </c>
      <c r="D41" s="60">
        <f>D39*F35</f>
        <v>7.8703526665389196</v>
      </c>
      <c r="E41" s="60">
        <f>E39*F35</f>
        <v>10.493803555385226</v>
      </c>
      <c r="F41" s="60">
        <f>F39*F35</f>
        <v>15.740705333077839</v>
      </c>
      <c r="G41"/>
    </row>
    <row r="42" spans="1:8" hidden="1" x14ac:dyDescent="0.25">
      <c r="B42" s="43" t="s">
        <v>16</v>
      </c>
      <c r="C42" s="60">
        <f>C40*F35</f>
        <v>1.5992556618407086</v>
      </c>
      <c r="D42" s="60">
        <f>D40*F35</f>
        <v>2.3988834927610627</v>
      </c>
      <c r="E42" s="60">
        <f>E40*F35</f>
        <v>3.1985113236814171</v>
      </c>
      <c r="F42" s="60">
        <f>F40*F35</f>
        <v>4.7977669855221254</v>
      </c>
      <c r="G42"/>
    </row>
    <row r="43" spans="1:8" hidden="1" x14ac:dyDescent="0.25">
      <c r="B43" s="43" t="s">
        <v>8</v>
      </c>
      <c r="C43" s="61">
        <f>C9/(C39*C39)</f>
        <v>138</v>
      </c>
      <c r="D43" s="61">
        <f>C9/(D39*D39)</f>
        <v>61.333333333333336</v>
      </c>
      <c r="E43" s="61">
        <f>C9/(E39*E39)</f>
        <v>34.5</v>
      </c>
      <c r="F43" s="71">
        <f>C9/(F39*F39)</f>
        <v>15.333333333333334</v>
      </c>
      <c r="G43"/>
    </row>
    <row r="44" spans="1:8" hidden="1" x14ac:dyDescent="0.25">
      <c r="B44" s="43" t="s">
        <v>9</v>
      </c>
      <c r="C44" s="62">
        <f>C43*10.7639</f>
        <v>1485.4181999999998</v>
      </c>
      <c r="D44" s="62">
        <f>D43*10.7639</f>
        <v>660.1858666666667</v>
      </c>
      <c r="E44" s="61">
        <f>E43*10.7639</f>
        <v>371.35454999999996</v>
      </c>
      <c r="F44" s="61">
        <f>F43*10.7639</f>
        <v>165.04646666666667</v>
      </c>
      <c r="G44"/>
    </row>
    <row r="45" spans="1:8" customFormat="1" hidden="1" x14ac:dyDescent="0.25"/>
    <row r="46" spans="1:8" x14ac:dyDescent="0.25">
      <c r="A46" s="69" t="s">
        <v>13</v>
      </c>
      <c r="B46" s="82" t="s">
        <v>12</v>
      </c>
      <c r="C46" s="82"/>
      <c r="D46" s="82"/>
      <c r="E46" s="82"/>
    </row>
    <row r="47" spans="1:8" x14ac:dyDescent="0.25">
      <c r="A47" s="70">
        <v>65</v>
      </c>
      <c r="B47" s="68">
        <v>10</v>
      </c>
      <c r="C47" s="68">
        <v>20</v>
      </c>
      <c r="D47" s="68">
        <v>30</v>
      </c>
      <c r="E47" s="68">
        <v>40</v>
      </c>
    </row>
    <row r="48" spans="1:8" x14ac:dyDescent="0.25">
      <c r="B48" s="63">
        <f>B47/A47</f>
        <v>0.15384615384615385</v>
      </c>
      <c r="C48" s="63">
        <f>C47/A47</f>
        <v>0.30769230769230771</v>
      </c>
      <c r="D48" s="63">
        <f>D47/A47</f>
        <v>0.46153846153846156</v>
      </c>
      <c r="E48" s="63">
        <f>E47/A47</f>
        <v>0.61538461538461542</v>
      </c>
    </row>
    <row r="51" spans="2:11" x14ac:dyDescent="0.25">
      <c r="B51" s="47"/>
      <c r="D51" s="47"/>
    </row>
    <row r="52" spans="2:11" x14ac:dyDescent="0.25">
      <c r="E52" s="48"/>
    </row>
    <row r="53" spans="2:11" x14ac:dyDescent="0.25">
      <c r="E53" s="45"/>
      <c r="F53" s="45"/>
      <c r="G53" s="45"/>
      <c r="H53" s="45"/>
      <c r="I53" s="45"/>
      <c r="J53" s="45"/>
      <c r="K53" s="45"/>
    </row>
    <row r="54" spans="2:11" x14ac:dyDescent="0.25">
      <c r="J54" s="49"/>
      <c r="K54" s="50"/>
    </row>
    <row r="55" spans="2:11" x14ac:dyDescent="0.25">
      <c r="J55" s="49"/>
      <c r="K55" s="50"/>
    </row>
    <row r="56" spans="2:11" x14ac:dyDescent="0.25">
      <c r="J56" s="49"/>
      <c r="K56" s="50"/>
    </row>
    <row r="57" spans="2:11" x14ac:dyDescent="0.25">
      <c r="J57" s="49"/>
      <c r="K57" s="50"/>
    </row>
    <row r="58" spans="2:11" x14ac:dyDescent="0.25">
      <c r="J58" s="49"/>
      <c r="K58" s="50"/>
    </row>
    <row r="59" spans="2:11" x14ac:dyDescent="0.25">
      <c r="J59" s="49"/>
      <c r="K59" s="50"/>
    </row>
    <row r="60" spans="2:11" x14ac:dyDescent="0.25">
      <c r="J60" s="49"/>
      <c r="K60" s="50"/>
    </row>
    <row r="61" spans="2:11" x14ac:dyDescent="0.25">
      <c r="J61" s="49"/>
      <c r="K61" s="50"/>
    </row>
    <row r="62" spans="2:11" x14ac:dyDescent="0.25">
      <c r="J62" s="49"/>
      <c r="K62" s="50"/>
    </row>
    <row r="63" spans="2:11" x14ac:dyDescent="0.25">
      <c r="J63" s="49"/>
      <c r="K63" s="50"/>
    </row>
    <row r="64" spans="2:11" x14ac:dyDescent="0.25">
      <c r="J64" s="49"/>
      <c r="K64" s="50"/>
    </row>
    <row r="65" spans="10:11" x14ac:dyDescent="0.25">
      <c r="J65" s="49"/>
      <c r="K65" s="50"/>
    </row>
    <row r="66" spans="10:11" x14ac:dyDescent="0.25">
      <c r="J66" s="49"/>
      <c r="K66" s="50"/>
    </row>
  </sheetData>
  <mergeCells count="5">
    <mergeCell ref="B14:E14"/>
    <mergeCell ref="B16:E16"/>
    <mergeCell ref="B35:E35"/>
    <mergeCell ref="B37:E37"/>
    <mergeCell ref="B46:E46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7" zoomScale="90" zoomScaleNormal="90" workbookViewId="0">
      <selection activeCell="I31" sqref="I31"/>
    </sheetView>
  </sheetViews>
  <sheetFormatPr defaultColWidth="9.109375" defaultRowHeight="13.2" x14ac:dyDescent="0.25"/>
  <cols>
    <col min="1" max="16384" width="9.109375" style="18"/>
  </cols>
  <sheetData>
    <row r="1" spans="1:7" x14ac:dyDescent="0.25">
      <c r="B1" s="18" t="s">
        <v>27</v>
      </c>
      <c r="D1" s="18" t="s">
        <v>28</v>
      </c>
      <c r="G1" s="18" t="s">
        <v>29</v>
      </c>
    </row>
    <row r="2" spans="1:7" x14ac:dyDescent="0.25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5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5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5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5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5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5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5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5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5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5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5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5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5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5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5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5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5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5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5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5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5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5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5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5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5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5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5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5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5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5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5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5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5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5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5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5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5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5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5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5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5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5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5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5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5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5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5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5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5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5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5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5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5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5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5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5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5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5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5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5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5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5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5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5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5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5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5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5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5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5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5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5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5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5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5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5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5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5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5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5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5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5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5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5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5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5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5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5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5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5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5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5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5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5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5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5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5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5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5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5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5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5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5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5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5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5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5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5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5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5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5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5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5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5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5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5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5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5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5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5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5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5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5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5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5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5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5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5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5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5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5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5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5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5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5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5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5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5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5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5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5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5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5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5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5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5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5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5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5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5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5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5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5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5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5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5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5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5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5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5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5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5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5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5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5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5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5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5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5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5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5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5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5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5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5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5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5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5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5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5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5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5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5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5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5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5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5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5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5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5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5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5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5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5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5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5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5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5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5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5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5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5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5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5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5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5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5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5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5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5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5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5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5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5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5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5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5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5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5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5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5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5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5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5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5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5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5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5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5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5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5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5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5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5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5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5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5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5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5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5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5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5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5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5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5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5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5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5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5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5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5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5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5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5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5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5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5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5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5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5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5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5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5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5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5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5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5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5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5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5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5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5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5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5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5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5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5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5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5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5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5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5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5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5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5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5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5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5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5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5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5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5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5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5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5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5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5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5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5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5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5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5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5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5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5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5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5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5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5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5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5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5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5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5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5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5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5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5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5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5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5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5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5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5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5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5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5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5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5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5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5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5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5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5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5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5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5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5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5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5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5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5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5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5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5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5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5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5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5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5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5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5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5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5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5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5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5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5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5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5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5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5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5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5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5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5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5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5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5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5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5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5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5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5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5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5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5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5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5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5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5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5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5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5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5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5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5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5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5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5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5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5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5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5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5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5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5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5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5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5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5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5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5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5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5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5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5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5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5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5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5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5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5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5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5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5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5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5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5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5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5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5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5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5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5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5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5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5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5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5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5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5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5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5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5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5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5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5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5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5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5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5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5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5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5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5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5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5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5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5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5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5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5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5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5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5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5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5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5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5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5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5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5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5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5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5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5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5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5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5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5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5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5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5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5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5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5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5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5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5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5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5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5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5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5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5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5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5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5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5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5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5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5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5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5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5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5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5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5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5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5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5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5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5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5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5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5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5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5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5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5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133CD02F889A4A99F77590613674B2" ma:contentTypeVersion="0" ma:contentTypeDescription="Create a new document." ma:contentTypeScope="" ma:versionID="0db5803157b8c1a5415e56ceb2aca9e3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33F7B9B-A576-4E8C-A133-7DACA29CE7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30EFEA71-89F3-4CA5-8A92-C41E05CF00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7EB7AE-10A5-4F54-8152-7E075FB455C7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D60 Vivid</vt:lpstr>
      <vt:lpstr>LVN </vt:lpstr>
      <vt:lpstr>LN</vt:lpstr>
      <vt:lpstr>LM</vt:lpstr>
      <vt:lpstr>LW</vt:lpstr>
      <vt:lpstr>LNO</vt:lpstr>
      <vt:lpstr>LMO</vt:lpstr>
      <vt:lpstr>LWO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James Uphoff</cp:lastModifiedBy>
  <dcterms:created xsi:type="dcterms:W3CDTF">2007-01-05T19:05:38Z</dcterms:created>
  <dcterms:modified xsi:type="dcterms:W3CDTF">2013-03-25T16:03:21Z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0x01010056133CD02F889A4A99F77590613674B2</vt:lpwstr>
  </property>
</Properties>
</file>